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승희문서\1. 계약관련\2. 계약현황 공개 및 발주계획 등\2021. 11월 계약정보공개(2021.11\"/>
    </mc:Choice>
  </mc:AlternateContent>
  <bookViews>
    <workbookView xWindow="-15" yWindow="-15" windowWidth="15000" windowHeight="12705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externalReferences>
    <externalReference r:id="rId11"/>
  </externalReferences>
  <definedNames>
    <definedName name="_xlnm._FilterDatabase" localSheetId="7" hidden="1">계약현황공개!$A$2:$E$2</definedName>
    <definedName name="_xlnm._FilterDatabase" localSheetId="6" hidden="1">대금지급현황!$A$3:$O$3</definedName>
    <definedName name="_xlnm._FilterDatabase" localSheetId="1" hidden="1">용역발주계획!$A$3:$L$9</definedName>
    <definedName name="_xlnm._FilterDatabase" localSheetId="5" hidden="1">준공검사현황!$A$3:$M$3</definedName>
  </definedNames>
  <calcPr calcId="162913"/>
</workbook>
</file>

<file path=xl/calcChain.xml><?xml version="1.0" encoding="utf-8"?>
<calcChain xmlns="http://schemas.openxmlformats.org/spreadsheetml/2006/main">
  <c r="H91" i="6" l="1"/>
  <c r="K91" i="6" s="1"/>
  <c r="H92" i="6"/>
  <c r="H93" i="6"/>
  <c r="K93" i="6" s="1"/>
  <c r="H94" i="6"/>
  <c r="K94" i="6" s="1"/>
  <c r="H95" i="6"/>
  <c r="K95" i="6" s="1"/>
  <c r="H96" i="6"/>
  <c r="K96" i="6" s="1"/>
  <c r="H97" i="6"/>
  <c r="K97" i="6" s="1"/>
  <c r="H98" i="6"/>
  <c r="K98" i="6" s="1"/>
  <c r="H99" i="6"/>
  <c r="K99" i="6" s="1"/>
  <c r="H100" i="6"/>
  <c r="K100" i="6" s="1"/>
  <c r="K101" i="6"/>
  <c r="K102" i="6"/>
  <c r="K92" i="6"/>
  <c r="F74" i="6"/>
  <c r="F71" i="6"/>
  <c r="F61" i="6"/>
  <c r="F36" i="6" l="1"/>
  <c r="F34" i="6"/>
  <c r="F29" i="6" l="1"/>
  <c r="F22" i="6" l="1"/>
  <c r="F18" i="6" l="1"/>
  <c r="F17" i="6"/>
  <c r="F16" i="6"/>
  <c r="F15" i="6"/>
  <c r="F13" i="6"/>
  <c r="F12" i="6"/>
  <c r="F11" i="6"/>
  <c r="F10" i="6"/>
  <c r="F9" i="6"/>
  <c r="F8" i="6"/>
  <c r="F7" i="6"/>
  <c r="F5" i="6"/>
  <c r="F4" i="6"/>
  <c r="I5" i="19" l="1"/>
  <c r="F25" i="6" l="1"/>
  <c r="H81" i="6"/>
  <c r="K81" i="6" s="1"/>
  <c r="H82" i="6"/>
  <c r="K82" i="6" s="1"/>
  <c r="H83" i="6"/>
  <c r="K83" i="6" s="1"/>
  <c r="H84" i="6"/>
  <c r="K84" i="6" s="1"/>
  <c r="H85" i="6"/>
  <c r="K85" i="6" s="1"/>
  <c r="H86" i="6"/>
  <c r="K86" i="6" s="1"/>
  <c r="H87" i="6"/>
  <c r="K87" i="6" s="1"/>
  <c r="H88" i="6"/>
  <c r="K88" i="6" s="1"/>
  <c r="H89" i="6"/>
  <c r="K89" i="6" s="1"/>
  <c r="H90" i="6"/>
  <c r="K90" i="6" s="1"/>
  <c r="G25" i="6"/>
  <c r="F6" i="6"/>
  <c r="H79" i="6" l="1"/>
  <c r="K79" i="6" s="1"/>
  <c r="H78" i="6"/>
  <c r="K78" i="6" s="1"/>
  <c r="H77" i="6"/>
  <c r="K77" i="6" s="1"/>
  <c r="H76" i="6"/>
  <c r="K76" i="6" s="1"/>
  <c r="H75" i="6"/>
  <c r="K75" i="6" s="1"/>
  <c r="H74" i="6"/>
  <c r="K74" i="6" s="1"/>
  <c r="P8" i="4"/>
  <c r="M8" i="4"/>
  <c r="P7" i="4"/>
  <c r="M7" i="4"/>
  <c r="P6" i="4"/>
  <c r="M6" i="4"/>
  <c r="P5" i="4"/>
  <c r="M5" i="4"/>
  <c r="H67" i="6" l="1"/>
  <c r="H68" i="6"/>
  <c r="K68" i="6" s="1"/>
  <c r="H69" i="6"/>
  <c r="K69" i="6" s="1"/>
  <c r="H70" i="6"/>
  <c r="K70" i="6" s="1"/>
  <c r="H71" i="6"/>
  <c r="K71" i="6" s="1"/>
  <c r="H72" i="6"/>
  <c r="K72" i="6" s="1"/>
  <c r="H73" i="6"/>
  <c r="K73" i="6" s="1"/>
  <c r="H62" i="6" l="1"/>
  <c r="K62" i="6" s="1"/>
  <c r="H63" i="6"/>
  <c r="K63" i="6" s="1"/>
  <c r="H64" i="6"/>
  <c r="K64" i="6" s="1"/>
  <c r="H65" i="6"/>
  <c r="K65" i="6" s="1"/>
  <c r="H66" i="6"/>
  <c r="K66" i="6" s="1"/>
  <c r="K67" i="6"/>
  <c r="H80" i="6"/>
  <c r="K80" i="6" s="1"/>
  <c r="C62" i="5" l="1"/>
  <c r="B62" i="5"/>
  <c r="P13" i="4" l="1"/>
  <c r="M13" i="4"/>
  <c r="P12" i="4"/>
  <c r="M12" i="4"/>
  <c r="P11" i="4"/>
  <c r="M11" i="4"/>
  <c r="P10" i="4"/>
  <c r="M10" i="4"/>
  <c r="P9" i="4"/>
  <c r="M9" i="4"/>
  <c r="H51" i="6" l="1"/>
  <c r="K51" i="6" s="1"/>
  <c r="H52" i="6"/>
  <c r="K52" i="6" s="1"/>
  <c r="H53" i="6"/>
  <c r="K53" i="6" s="1"/>
  <c r="H54" i="6"/>
  <c r="K54" i="6" s="1"/>
  <c r="H55" i="6"/>
  <c r="K55" i="6" s="1"/>
  <c r="H56" i="6"/>
  <c r="K56" i="6" s="1"/>
  <c r="H57" i="6"/>
  <c r="K57" i="6" s="1"/>
  <c r="H58" i="6"/>
  <c r="K58" i="6" s="1"/>
  <c r="H59" i="6"/>
  <c r="K59" i="6" s="1"/>
  <c r="H60" i="6"/>
  <c r="K60" i="6" s="1"/>
  <c r="H61" i="6"/>
  <c r="K61" i="6" s="1"/>
  <c r="H45" i="6" l="1"/>
  <c r="K45" i="6" s="1"/>
  <c r="H50" i="6" l="1"/>
  <c r="K50" i="6" s="1"/>
  <c r="K103" i="6"/>
  <c r="H42" i="6"/>
  <c r="K42" i="6" s="1"/>
  <c r="H43" i="6"/>
  <c r="K43" i="6" s="1"/>
  <c r="H44" i="6"/>
  <c r="K44" i="6" s="1"/>
  <c r="H46" i="6"/>
  <c r="K46" i="6" s="1"/>
  <c r="H47" i="6"/>
  <c r="K47" i="6" s="1"/>
  <c r="H48" i="6"/>
  <c r="K48" i="6" s="1"/>
  <c r="H49" i="6"/>
  <c r="K49" i="6" s="1"/>
  <c r="E40" i="6"/>
  <c r="E38" i="6"/>
  <c r="E39" i="6"/>
  <c r="H29" i="6" l="1"/>
  <c r="K29" i="6" s="1"/>
  <c r="H30" i="6"/>
  <c r="K30" i="6" s="1"/>
  <c r="H31" i="6"/>
  <c r="K31" i="6" s="1"/>
  <c r="H27" i="6"/>
  <c r="K27" i="6" s="1"/>
  <c r="H32" i="6"/>
  <c r="K32" i="6" s="1"/>
  <c r="H33" i="6"/>
  <c r="K33" i="6" s="1"/>
  <c r="H34" i="6"/>
  <c r="K34" i="6" s="1"/>
  <c r="H35" i="6"/>
  <c r="K35" i="6" s="1"/>
  <c r="H36" i="6"/>
  <c r="K36" i="6" s="1"/>
  <c r="H37" i="6"/>
  <c r="K37" i="6" s="1"/>
  <c r="H38" i="6"/>
  <c r="K38" i="6" s="1"/>
  <c r="H39" i="6"/>
  <c r="K39" i="6" s="1"/>
  <c r="H40" i="6"/>
  <c r="K40" i="6" s="1"/>
  <c r="H41" i="6"/>
  <c r="K41" i="6" s="1"/>
  <c r="H25" i="6" l="1"/>
  <c r="K25" i="6" s="1"/>
  <c r="H24" i="6"/>
  <c r="K24" i="6" s="1"/>
  <c r="H23" i="6"/>
  <c r="K23" i="6" s="1"/>
  <c r="H22" i="6"/>
  <c r="K22" i="6" s="1"/>
  <c r="H21" i="6"/>
  <c r="K21" i="6" s="1"/>
  <c r="H20" i="6"/>
  <c r="K20" i="6" s="1"/>
  <c r="H19" i="6"/>
  <c r="K19" i="6" s="1"/>
  <c r="H18" i="6" l="1"/>
  <c r="K18" i="6" s="1"/>
  <c r="H17" i="6"/>
  <c r="K17" i="6" s="1"/>
  <c r="H28" i="6" l="1"/>
  <c r="K28" i="6" s="1"/>
  <c r="H16" i="6"/>
  <c r="K16" i="6" s="1"/>
  <c r="H15" i="6"/>
  <c r="K15" i="6" s="1"/>
  <c r="H14" i="6"/>
  <c r="K14" i="6" s="1"/>
  <c r="H4" i="6"/>
  <c r="K4" i="6" s="1"/>
  <c r="H5" i="6"/>
  <c r="K5" i="6" s="1"/>
  <c r="H6" i="6"/>
  <c r="K6" i="6" s="1"/>
  <c r="H7" i="6"/>
  <c r="K7" i="6" s="1"/>
  <c r="H8" i="6"/>
  <c r="K8" i="6" s="1"/>
  <c r="H9" i="6"/>
  <c r="K9" i="6" s="1"/>
  <c r="H10" i="6"/>
  <c r="K10" i="6" s="1"/>
  <c r="H11" i="6"/>
  <c r="K11" i="6" s="1"/>
  <c r="H12" i="6"/>
  <c r="K12" i="6" s="1"/>
  <c r="H13" i="6"/>
  <c r="K13" i="6" s="1"/>
  <c r="M18" i="4" l="1"/>
  <c r="P18" i="4"/>
  <c r="M19" i="4"/>
  <c r="P19" i="4"/>
  <c r="M20" i="4"/>
  <c r="P20" i="4"/>
  <c r="M14" i="4" l="1"/>
  <c r="M15" i="4"/>
  <c r="M16" i="4"/>
  <c r="M17" i="4"/>
  <c r="P14" i="4"/>
  <c r="P15" i="4"/>
  <c r="P16" i="4"/>
  <c r="P17" i="4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4.xml><?xml version="1.0" encoding="utf-8"?>
<comments xmlns="http://schemas.openxmlformats.org/spreadsheetml/2006/main">
  <authors>
    <author>SNYOUTH</author>
  </authors>
  <commentList>
    <comment ref="J71" authorId="0" shapeId="0">
      <text>
        <r>
          <rPr>
            <sz val="9"/>
            <color indexed="81"/>
            <rFont val="Tahoma"/>
            <family val="2"/>
          </rPr>
          <t xml:space="preserve">
  2021. 11. 14. </t>
        </r>
        <r>
          <rPr>
            <sz val="9"/>
            <color indexed="81"/>
            <rFont val="돋움"/>
            <family val="3"/>
            <charset val="129"/>
          </rPr>
          <t>준공예정</t>
        </r>
      </text>
    </comment>
  </commentList>
</comments>
</file>

<file path=xl/sharedStrings.xml><?xml version="1.0" encoding="utf-8"?>
<sst xmlns="http://schemas.openxmlformats.org/spreadsheetml/2006/main" count="1506" uniqueCount="518">
  <si>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</si>
  <si>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</si>
  <si>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</si>
  <si>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</si>
  <si>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</si>
  <si>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</si>
  <si>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</si>
  <si>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</si>
  <si>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</si>
  <si>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</si>
  <si>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</si>
  <si>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</si>
  <si>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</si>
  <si>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</si>
  <si>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</si>
  <si>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</si>
  <si>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</si>
  <si>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</si>
  <si>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</si>
  <si>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</si>
  <si>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</si>
  <si>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</si>
  <si>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</si>
  <si>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</si>
  <si>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</si>
  <si>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</si>
  <si>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</si>
  <si>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</si>
  <si>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</si>
  <si>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</si>
  <si>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</si>
  <si>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</si>
  <si>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</si>
  <si>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</si>
  <si>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</si>
  <si>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</si>
  <si>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</si>
  <si>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</si>
  <si>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</si>
  <si>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</si>
  <si>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</si>
  <si>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</si>
  <si>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</si>
  <si>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</si>
  <si>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</si>
  <si>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</si>
  <si>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</si>
  <si>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</si>
  <si>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</si>
  <si>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</si>
  <si>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</si>
  <si>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</si>
  <si>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</si>
  <si>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</si>
  <si>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</si>
  <si>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</si>
  <si>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</si>
  <si>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</si>
  <si>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</si>
  <si>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</si>
  <si>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</si>
  <si>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</si>
  <si>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</si>
  <si>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</si>
  <si>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</si>
  <si>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</si>
  <si>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</si>
  <si>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</si>
  <si>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</si>
  <si>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</si>
  <si>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</si>
  <si>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</si>
  <si>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</si>
  <si>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</si>
  <si>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</si>
  <si>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</si>
  <si>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</si>
  <si>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</si>
  <si>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</si>
  <si>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</si>
  <si>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</si>
  <si>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</si>
  <si>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</si>
  <si>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</si>
  <si>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</si>
  <si>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</si>
  <si>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</si>
  <si>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</si>
  <si>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</si>
  <si>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전략경영본부</t>
  </si>
  <si>
    <t>전략경영본부</t>
    <phoneticPr fontId="2" type="noConversion"/>
  </si>
  <si>
    <t>성남시청소년재단 전략경영본부</t>
  </si>
  <si>
    <t>성남시청소년재단 전략경영본부</t>
    <phoneticPr fontId="2" type="noConversion"/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</si>
  <si>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</si>
  <si>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</si>
  <si>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</si>
  <si>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개인성과평가 운영 위탁용역</t>
  </si>
  <si>
    <t>언론 보도자료 분석 위탁용역</t>
  </si>
  <si>
    <t>계약방법</t>
    <phoneticPr fontId="2" type="noConversion"/>
  </si>
  <si>
    <t>세부자문 서비스 용역</t>
  </si>
  <si>
    <t>장태수세무회계사무소</t>
  </si>
  <si>
    <t>신도종합서비스</t>
  </si>
  <si>
    <t>본부 서버 코로케이션(웹 방화벽) 신청(1차계약)</t>
  </si>
  <si>
    <t>㈜케이티</t>
  </si>
  <si>
    <t>2021년 실시간 통합 설문조사 플랫폼 서비스 신청</t>
  </si>
  <si>
    <t>후퍼㈜</t>
  </si>
  <si>
    <t>2021년 업무용 복합기 임차</t>
  </si>
  <si>
    <t>2021년 웹 메일 호스팅 운영</t>
  </si>
  <si>
    <t>㈜가비아</t>
  </si>
  <si>
    <t>2021년도 보건관리자 업무 위탁관리</t>
  </si>
  <si>
    <t>(사)대한산업안전협회 경인지역본부</t>
  </si>
  <si>
    <t>노무자문계약</t>
  </si>
  <si>
    <t>노무법인 로고스</t>
  </si>
  <si>
    <t>정보시스템 통합 유지관리 연장 계약</t>
  </si>
  <si>
    <t>㈜미소아이티</t>
  </si>
  <si>
    <t>법률자문계약</t>
  </si>
  <si>
    <t>경기남부법률사무소</t>
  </si>
  <si>
    <t>시설물 위탁운영(렌탈) 2차 계약</t>
  </si>
  <si>
    <t>에스케이매직㈜</t>
  </si>
  <si>
    <t>2021년도 안전관리자 업무 위탁관리</t>
  </si>
  <si>
    <t>(사)대한산업안전협회 성남지회</t>
  </si>
  <si>
    <t>2021년 성남시 청소년 빅데이터 플랫폼 운영</t>
  </si>
  <si>
    <t>㈜데이터드리븐</t>
  </si>
  <si>
    <t>물품</t>
  </si>
  <si>
    <t>용역</t>
  </si>
  <si>
    <t>휴대용 영상편집기 구입</t>
  </si>
  <si>
    <t>동영상 카메라 구입</t>
  </si>
  <si>
    <t>-이하빈칸-</t>
    <phoneticPr fontId="2" type="noConversion"/>
  </si>
  <si>
    <t>본부 인터넷망 사용 신청(2021~2023년)(1차계약)</t>
  </si>
  <si>
    <t>본부 인터넷전화 사용 신청(2021~2023년)(1차계약)</t>
  </si>
  <si>
    <t>전략경영본부 업무용 차량임차(대표이사 전용차량)</t>
  </si>
  <si>
    <t>㈜삼성통운</t>
  </si>
  <si>
    <t>㈜삼성통운</t>
    <phoneticPr fontId="2" type="noConversion"/>
  </si>
  <si>
    <t>2021.01.01.</t>
    <phoneticPr fontId="2" type="noConversion"/>
  </si>
  <si>
    <t>㈜펄슨텔</t>
  </si>
  <si>
    <t>추정가격이 2천만원 이하인 물품의 제조·구매·용역 계약(제25조제1항제5호)</t>
  </si>
  <si>
    <t>2021년도 주요업무계획 청취자료 제작</t>
  </si>
  <si>
    <t>㈜프린트라인</t>
  </si>
  <si>
    <t>직원 복리후생 물품 구입</t>
  </si>
  <si>
    <t>직원 격려물품(김 세트) 구입</t>
  </si>
  <si>
    <t>(신)청아종합유통</t>
  </si>
  <si>
    <t>전략경영본부</t>
    <phoneticPr fontId="2" type="noConversion"/>
  </si>
  <si>
    <t>험멜스포츠</t>
    <phoneticPr fontId="2" type="noConversion"/>
  </si>
  <si>
    <t>준공</t>
    <phoneticPr fontId="2" type="noConversion"/>
  </si>
  <si>
    <t>준공</t>
    <phoneticPr fontId="2" type="noConversion"/>
  </si>
  <si>
    <t>2020년 재무회계결산 감사</t>
  </si>
  <si>
    <t>미래세무회계사무소</t>
  </si>
  <si>
    <t>2021.02.25.</t>
    <phoneticPr fontId="2" type="noConversion"/>
  </si>
  <si>
    <t>원격교육 훈련위탁계약</t>
  </si>
  <si>
    <t>제31회 개방형임기직, 일반직 및 제4회 공무직 채용 위탁 용역</t>
  </si>
  <si>
    <t>전략적 성과관리 교육 운영</t>
  </si>
  <si>
    <t>사업지원본부</t>
    <phoneticPr fontId="2" type="noConversion"/>
  </si>
  <si>
    <t>사업지원본부</t>
    <phoneticPr fontId="2" type="noConversion"/>
  </si>
  <si>
    <t>(사)대한산업안전협회</t>
  </si>
  <si>
    <t>인크루트㈜</t>
  </si>
  <si>
    <t>지방공기업평가원</t>
  </si>
  <si>
    <t>주식회사 커넥텀</t>
  </si>
  <si>
    <t>서울지방조달청</t>
  </si>
  <si>
    <t>2020년 성남시청소년재단 연차보고서 제작</t>
  </si>
  <si>
    <t>준공</t>
    <phoneticPr fontId="2" type="noConversion"/>
  </si>
  <si>
    <t>캐비닛구입</t>
  </si>
  <si>
    <t>직원채용 위탁 용역(변경계약)</t>
  </si>
  <si>
    <t>2021년(20년 실적) 경영평가 보고서 제작</t>
  </si>
  <si>
    <t>2021년 이슈페이퍼 전문가 컨설팅</t>
  </si>
  <si>
    <t>평화학교(초등/중등) 운영을 위한 워크북 제작</t>
  </si>
  <si>
    <t>정보시스템 통합유지관리 용역사업용 인터넷망 사용 신청</t>
  </si>
  <si>
    <t>2021년 MS 소프트웨어 구입(Microsoft 365)</t>
  </si>
  <si>
    <t>2021년 MS 소프트웨어 구입(MS GAS)</t>
  </si>
  <si>
    <t>2021년 한글 소프트웨어 구입</t>
  </si>
  <si>
    <t>2021년 보안프로그램 구입</t>
  </si>
  <si>
    <t>플러스디자인하우스</t>
  </si>
  <si>
    <t>비에이치에듀랩㈜</t>
  </si>
  <si>
    <t>조아트</t>
  </si>
  <si>
    <t>㈜한국인프라</t>
  </si>
  <si>
    <t>온디자인㈜</t>
  </si>
  <si>
    <t>2021.02.18.</t>
  </si>
  <si>
    <t>준공</t>
    <phoneticPr fontId="2" type="noConversion"/>
  </si>
  <si>
    <t>2020.02.10.</t>
  </si>
  <si>
    <t>매월</t>
    <phoneticPr fontId="2" type="noConversion"/>
  </si>
  <si>
    <t>준공</t>
    <phoneticPr fontId="2" type="noConversion"/>
  </si>
  <si>
    <t>2021년 학교폭력 예방 및 민주시민 교육 평화학교 지도자 교육 운영</t>
  </si>
  <si>
    <t>재단 홍보 영상 수정제작 용역</t>
  </si>
  <si>
    <t>2021 성남청소년정책포럼 영상콘텐츠 제작</t>
  </si>
  <si>
    <t>재단 캐릭터 굿즈(2종) 제작</t>
  </si>
  <si>
    <t xml:space="preserve">2021년 청년창업 오픈마켓 개설 및 디자인 컨설팅 위탁 </t>
  </si>
  <si>
    <t>2021년 청소년·청년 노동인권 박람회 온라인 서비스 이용</t>
  </si>
  <si>
    <t>노동인권 박람회 AI 자기소개서 분석기 이용</t>
  </si>
  <si>
    <t>2021년 성남 청소년-청년 포럼 영상편집</t>
  </si>
  <si>
    <t>재단 홍보 책자 제작</t>
  </si>
  <si>
    <t>다행교육협동조합</t>
  </si>
  <si>
    <t>㈜타임미디어</t>
  </si>
  <si>
    <t>요지경필름</t>
  </si>
  <si>
    <t>㈜준보코리아</t>
  </si>
  <si>
    <t>오와이오</t>
  </si>
  <si>
    <t>㈜나무씨엔에스</t>
  </si>
  <si>
    <t>㈜코멘토</t>
  </si>
  <si>
    <t>소나무 필름</t>
  </si>
  <si>
    <t>준공</t>
    <phoneticPr fontId="2" type="noConversion"/>
  </si>
  <si>
    <t>준공</t>
    <phoneticPr fontId="2" type="noConversion"/>
  </si>
  <si>
    <t>2021.04.16.</t>
    <phoneticPr fontId="2" type="noConversion"/>
  </si>
  <si>
    <t>준공</t>
    <phoneticPr fontId="2" type="noConversion"/>
  </si>
  <si>
    <t>매월</t>
    <phoneticPr fontId="2" type="noConversion"/>
  </si>
  <si>
    <t>매월</t>
    <phoneticPr fontId="2" type="noConversion"/>
  </si>
  <si>
    <t>매월</t>
    <phoneticPr fontId="2" type="noConversion"/>
  </si>
  <si>
    <t>매월</t>
    <phoneticPr fontId="2" type="noConversion"/>
  </si>
  <si>
    <t>직원채용 위탁 용역(변경계약)</t>
    <phoneticPr fontId="2" type="noConversion"/>
  </si>
  <si>
    <r>
      <t>2021.05.31</t>
    </r>
    <r>
      <rPr>
        <sz val="6"/>
        <color theme="1"/>
        <rFont val="맑은 고딕"/>
        <family val="3"/>
        <charset val="129"/>
        <scheme val="major"/>
      </rPr>
      <t>.
(채용전형 종료 시)</t>
    </r>
    <phoneticPr fontId="2" type="noConversion"/>
  </si>
  <si>
    <t>노동인권 박람회 알쓸신동 가로등 현수막 제작</t>
  </si>
  <si>
    <t>노트북 컴퓨터 구입</t>
    <phoneticPr fontId="2" type="noConversion"/>
  </si>
  <si>
    <t>서울지방조달청</t>
    <phoneticPr fontId="2" type="noConversion"/>
  </si>
  <si>
    <t>노트북 컴퓨터 구입</t>
    <phoneticPr fontId="2" type="noConversion"/>
  </si>
  <si>
    <t>그래픽 편집 프로그램 구입</t>
  </si>
  <si>
    <t>포스트코로나 시대의 성남시 청소년서비스 수요분석과 대응전략 수립 연구</t>
  </si>
  <si>
    <t>2020년도 세입세출 결산 설명자료 및 결산 승인안 요약서 제작</t>
  </si>
  <si>
    <t>2021년도 제3회 추가경정예산(안) 제작</t>
  </si>
  <si>
    <t>재단 임직원 단체보장보험 가입</t>
  </si>
  <si>
    <t>온라인 노동인권 박람회 알쓸신동 홍보영상 제작</t>
  </si>
  <si>
    <t>2021년『성남청년 프리인턴십』교육과정 전문운영</t>
  </si>
  <si>
    <t>Working-Paper(2021-2호, 성남시 청소년정책을 위한 기초조사 보고)제작</t>
  </si>
  <si>
    <t>재단 홍보 기념품 제작비 지급</t>
  </si>
  <si>
    <t>재해복구 시스템 구성용 인터넷망 사용(1차)</t>
  </si>
  <si>
    <t>한국청소년정책연구원</t>
  </si>
  <si>
    <t>㈜케이비손해보험</t>
  </si>
  <si>
    <t>커넥티움</t>
  </si>
  <si>
    <t>컬루런트㈜</t>
  </si>
  <si>
    <t>신화인쇄</t>
  </si>
  <si>
    <t>순환보호작업장</t>
  </si>
  <si>
    <t>2022.05.31.</t>
  </si>
  <si>
    <t>준공</t>
    <phoneticPr fontId="2" type="noConversion"/>
  </si>
  <si>
    <t>준공</t>
    <phoneticPr fontId="2" type="noConversion"/>
  </si>
  <si>
    <t>준공</t>
    <phoneticPr fontId="2" type="noConversion"/>
  </si>
  <si>
    <t>2021.11월 예정</t>
    <phoneticPr fontId="2" type="noConversion"/>
  </si>
  <si>
    <t>2021.04.02.
2021.06.02.</t>
    <phoneticPr fontId="2" type="noConversion"/>
  </si>
  <si>
    <t>분기별</t>
    <phoneticPr fontId="2" type="noConversion"/>
  </si>
  <si>
    <t>정보시스템 통합유지관리 용역</t>
  </si>
  <si>
    <t>건축</t>
  </si>
  <si>
    <t>준공</t>
    <phoneticPr fontId="2" type="noConversion"/>
  </si>
  <si>
    <t>재단 홍보 쇼핑백 제작</t>
  </si>
  <si>
    <t>사회복지법인 가나안복지재단 가나안근로복지관</t>
  </si>
  <si>
    <t>2021.06.03.</t>
    <phoneticPr fontId="2" type="noConversion"/>
  </si>
  <si>
    <t>준공</t>
    <phoneticPr fontId="2" type="noConversion"/>
  </si>
  <si>
    <t>준공</t>
    <phoneticPr fontId="2" type="noConversion"/>
  </si>
  <si>
    <t>복사용지 구입</t>
  </si>
  <si>
    <t>그룹웨어 사용자 라이선스 구입</t>
  </si>
  <si>
    <t>회계실무 교육 운영 위탁용역</t>
  </si>
  <si>
    <t>㈜더존에듀캠</t>
  </si>
  <si>
    <t>완료</t>
    <phoneticPr fontId="2" type="noConversion"/>
  </si>
  <si>
    <t>청소년 온라인 활동 디지털 플랫폼 구축</t>
  </si>
  <si>
    <t>참여단「청년 속마음 공감포럼」영상제작</t>
  </si>
  <si>
    <t>노트북 임차</t>
  </si>
  <si>
    <t>『성남청년 프리인턴십』집단심층면접조사 연구용역</t>
  </si>
  <si>
    <t>노트북 컴퓨터 구입</t>
  </si>
  <si>
    <t>㈜혁산정보시스템</t>
  </si>
  <si>
    <t>고리 미디어</t>
  </si>
  <si>
    <t>플러스정보통신</t>
  </si>
  <si>
    <t>준공</t>
    <phoneticPr fontId="2" type="noConversion"/>
  </si>
  <si>
    <t>사업지원본부</t>
  </si>
  <si>
    <t>사업지원본부</t>
    <phoneticPr fontId="2" type="noConversion"/>
  </si>
  <si>
    <t>(사)대한산업안전협회 안전교육본부</t>
  </si>
  <si>
    <t>2021.06.25.</t>
    <phoneticPr fontId="2" type="noConversion"/>
  </si>
  <si>
    <t>2021.07.07.</t>
    <phoneticPr fontId="2" type="noConversion"/>
  </si>
  <si>
    <t>2021.07.07.</t>
    <phoneticPr fontId="2" type="noConversion"/>
  </si>
  <si>
    <t>2021.07.16.</t>
    <phoneticPr fontId="2" type="noConversion"/>
  </si>
  <si>
    <t>2021.07.16.</t>
    <phoneticPr fontId="2" type="noConversion"/>
  </si>
  <si>
    <t>2021.07.21.</t>
    <phoneticPr fontId="2" type="noConversion"/>
  </si>
  <si>
    <t>준공</t>
    <phoneticPr fontId="2" type="noConversion"/>
  </si>
  <si>
    <t>준공</t>
    <phoneticPr fontId="2" type="noConversion"/>
  </si>
  <si>
    <t>사업지원본부</t>
    <phoneticPr fontId="2" type="noConversion"/>
  </si>
  <si>
    <t>사업지원본부</t>
    <phoneticPr fontId="2" type="noConversion"/>
  </si>
  <si>
    <t>2021.07.20.</t>
    <phoneticPr fontId="2" type="noConversion"/>
  </si>
  <si>
    <t>2021.07.29.</t>
    <phoneticPr fontId="2" type="noConversion"/>
  </si>
  <si>
    <t>해당없음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</si>
  <si>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</si>
  <si>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청년정책팀</t>
  </si>
  <si>
    <t>수의</t>
  </si>
  <si>
    <t>청년교류팀</t>
  </si>
  <si>
    <t>지방계약법 시행령 제25조제1항제5호</t>
  </si>
  <si>
    <t>전략경영본부 청년정책팀</t>
  </si>
  <si>
    <t>김호규</t>
  </si>
  <si>
    <t>031-729-9032</t>
  </si>
  <si>
    <t>-해당사항없음-</t>
    <phoneticPr fontId="2" type="noConversion"/>
  </si>
  <si>
    <t>「성남청년 프리인턴십」팀별 프로젝트 결과영상 제작</t>
  </si>
  <si>
    <t>제33회 채용 위탁 용역</t>
  </si>
  <si>
    <t>2021 성남청소년·청년포럼「남녀갈등」편 영상편집</t>
  </si>
  <si>
    <t>성남청소년균형동반협의체 홍보영상 제작</t>
  </si>
  <si>
    <t>순번대기 솔루션 구입</t>
  </si>
  <si>
    <t>네브(NEVV)</t>
  </si>
  <si>
    <t>미디어랩 도어</t>
  </si>
  <si>
    <t>그랩 스튜디오</t>
  </si>
  <si>
    <t>준공</t>
    <phoneticPr fontId="2" type="noConversion"/>
  </si>
  <si>
    <t>2022.1월 예정</t>
    <phoneticPr fontId="2" type="noConversion"/>
  </si>
  <si>
    <t>노트북 임차(변경계약)</t>
    <phoneticPr fontId="2" type="noConversion"/>
  </si>
  <si>
    <t>2021.08.31.</t>
    <phoneticPr fontId="2" type="noConversion"/>
  </si>
  <si>
    <t>매월</t>
    <phoneticPr fontId="2" type="noConversion"/>
  </si>
  <si>
    <t>12월 예정</t>
    <phoneticPr fontId="2" type="noConversion"/>
  </si>
  <si>
    <t>12월 예정</t>
    <phoneticPr fontId="2" type="noConversion"/>
  </si>
  <si>
    <t>대표자</t>
    <phoneticPr fontId="2" type="noConversion"/>
  </si>
  <si>
    <t>기획조정팀</t>
  </si>
  <si>
    <t>대외협력팀</t>
  </si>
  <si>
    <t>031-729-9023</t>
    <phoneticPr fontId="2" type="noConversion"/>
  </si>
  <si>
    <t>수의총액</t>
    <phoneticPr fontId="2" type="noConversion"/>
  </si>
  <si>
    <t>이재영</t>
  </si>
  <si>
    <t>031-729-9030</t>
  </si>
  <si>
    <t>수련관 인라인스케이트장(야외농구장) 바닥교체 및 환경조성공사</t>
  </si>
  <si>
    <t>중원청소년수련관</t>
  </si>
  <si>
    <t>조영조</t>
  </si>
  <si>
    <t>031-729-9315</t>
  </si>
  <si>
    <t>준공</t>
    <phoneticPr fontId="2" type="noConversion"/>
  </si>
  <si>
    <t>준공</t>
    <phoneticPr fontId="2" type="noConversion"/>
  </si>
  <si>
    <t>준공</t>
    <phoneticPr fontId="2" type="noConversion"/>
  </si>
  <si>
    <t>「청년 타운홀 미팅」회의시스템 구현 및 영상제작</t>
  </si>
  <si>
    <t>뉴미디어 활용 실무교육 운영 위탁</t>
  </si>
  <si>
    <t>2021년도 제4회 추가경정예산(안) 설명자료 및 제267회 임시회 행정사무처리상황 제작</t>
  </si>
  <si>
    <t>홍보물 제작</t>
  </si>
  <si>
    <t>2021. 청소년-청년지원CSR 영상 제작</t>
  </si>
  <si>
    <t>순번대기 솔루션 API 적용</t>
  </si>
  <si>
    <t>시설관리 담당자 보수교육 위탁운영</t>
  </si>
  <si>
    <t>2021년 온라인패널조사 2차 조사 응답자 리워드 캠페인</t>
  </si>
  <si>
    <t>2021년 추석맞이 직원 격려품 구입</t>
  </si>
  <si>
    <t>2021년 9월 청년정책실 온라인중계 및 영상제작</t>
  </si>
  <si>
    <t>성남청소년균형동반협의체 위드밸런스 온라인 자원맵 추가개발 위탁용역</t>
  </si>
  <si>
    <t>2022. 5월 예정</t>
    <phoneticPr fontId="2" type="noConversion"/>
  </si>
  <si>
    <t>기업홍보연구원</t>
  </si>
  <si>
    <t>보람기획</t>
  </si>
  <si>
    <t>완다몰</t>
  </si>
  <si>
    <t>필로소피</t>
  </si>
  <si>
    <t>㈜인프라원</t>
  </si>
  <si>
    <t>한국폴리텍Ⅰ대학 산학렵력단 성남지소</t>
  </si>
  <si>
    <t>㈜얼리슬로스</t>
  </si>
  <si>
    <t>담다</t>
  </si>
  <si>
    <t>플로우 프로덕션</t>
  </si>
  <si>
    <t>12월 확인</t>
  </si>
  <si>
    <t>11월 확인</t>
  </si>
  <si>
    <t>준공</t>
    <phoneticPr fontId="2" type="noConversion"/>
  </si>
  <si>
    <t>준공</t>
    <phoneticPr fontId="2" type="noConversion"/>
  </si>
  <si>
    <t>2021.09.17.</t>
    <phoneticPr fontId="2" type="noConversion"/>
  </si>
  <si>
    <t>2021.09.16.</t>
    <phoneticPr fontId="2" type="noConversion"/>
  </si>
  <si>
    <t>2021.09.03.</t>
    <phoneticPr fontId="2" type="noConversion"/>
  </si>
  <si>
    <t>2021.09.10.</t>
    <phoneticPr fontId="2" type="noConversion"/>
  </si>
  <si>
    <t>(2021.09.30.)</t>
    <phoneticPr fontId="2" type="noConversion"/>
  </si>
  <si>
    <t>(2021.09.03.)</t>
    <phoneticPr fontId="2" type="noConversion"/>
  </si>
  <si>
    <t>완료</t>
    <phoneticPr fontId="2" type="noConversion"/>
  </si>
  <si>
    <t>경영지원팀</t>
  </si>
  <si>
    <t>청년교류팀 최정배</t>
  </si>
  <si>
    <t xml:space="preserve"> </t>
  </si>
  <si>
    <t>기획조정팀 김민경</t>
  </si>
  <si>
    <t>경영지원팀 전혜진</t>
  </si>
  <si>
    <t>대외협력팀 정해원</t>
  </si>
  <si>
    <t>포럼 운영 용역(청소년-청년포럼,글로벌전문가포럼,청년CSR포럼)</t>
    <phoneticPr fontId="2" type="noConversion"/>
  </si>
  <si>
    <t>전략경영본부 기획조정팀</t>
    <phoneticPr fontId="2" type="noConversion"/>
  </si>
  <si>
    <t>김충현</t>
    <phoneticPr fontId="2" type="noConversion"/>
  </si>
  <si>
    <t>031-729-9015</t>
    <phoneticPr fontId="2" type="noConversion"/>
  </si>
  <si>
    <t>11월</t>
    <phoneticPr fontId="2" type="noConversion"/>
  </si>
  <si>
    <t xml:space="preserve"> 제4회 국제 청소년 전문가 컨퍼런스 in 성남 웨비나 행사 대행 용역</t>
    <phoneticPr fontId="2" type="noConversion"/>
  </si>
  <si>
    <t>전략경영본부 대외협력팀</t>
    <phoneticPr fontId="2" type="noConversion"/>
  </si>
  <si>
    <t>이성희</t>
    <phoneticPr fontId="2" type="noConversion"/>
  </si>
  <si>
    <t>031-729-9022</t>
    <phoneticPr fontId="2" type="noConversion"/>
  </si>
  <si>
    <t xml:space="preserve"> 제4회 국제 청소년 전문가 컨퍼런스 in 성남 영상제작 용역</t>
    <phoneticPr fontId="2" type="noConversion"/>
  </si>
  <si>
    <t>전략경영본부 대외협력팀</t>
    <phoneticPr fontId="2" type="noConversion"/>
  </si>
  <si>
    <t>2021. 재단 홍보영상 제작</t>
    <phoneticPr fontId="2" type="noConversion"/>
  </si>
  <si>
    <t>11월</t>
    <phoneticPr fontId="2" type="noConversion"/>
  </si>
  <si>
    <t>2021. 홍보운영물품 제작</t>
    <phoneticPr fontId="2" type="noConversion"/>
  </si>
  <si>
    <t>031-729-9023</t>
    <phoneticPr fontId="2" type="noConversion"/>
  </si>
  <si>
    <t xml:space="preserve">2021. 설문조사 및 응답리워드 지급 </t>
    <phoneticPr fontId="2" type="noConversion"/>
  </si>
  <si>
    <t>브랜드 이모티콘 제작</t>
  </si>
  <si>
    <t>CSR포럼 영상 제작</t>
  </si>
  <si>
    <t>박지윤</t>
  </si>
  <si>
    <t>031-729-9044</t>
  </si>
  <si>
    <t>청년창업지원 컨설팅</t>
  </si>
  <si>
    <t>청년 온라인 패널 리워드 지급</t>
  </si>
  <si>
    <t>한지현</t>
  </si>
  <si>
    <t>031-729-9031</t>
  </si>
  <si>
    <t>031-729-9023</t>
    <phoneticPr fontId="2" type="noConversion"/>
  </si>
  <si>
    <t>한기성</t>
    <phoneticPr fontId="2" type="noConversion"/>
  </si>
  <si>
    <t>『성남청년 프리인턴십』 2차 집단심층면접조사 연구</t>
    <phoneticPr fontId="2" type="noConversion"/>
  </si>
  <si>
    <t>전략경영본부 청년교류팀</t>
    <phoneticPr fontId="2" type="noConversion"/>
  </si>
  <si>
    <t>김보희</t>
    <phoneticPr fontId="2" type="noConversion"/>
  </si>
  <si>
    <t>김보희</t>
    <phoneticPr fontId="2" type="noConversion"/>
  </si>
  <si>
    <t>031-729-9042</t>
    <phoneticPr fontId="2" type="noConversion"/>
  </si>
  <si>
    <t>031-729-9042</t>
    <phoneticPr fontId="2" type="noConversion"/>
  </si>
  <si>
    <t>『성남청년 프리인턴십』 교육과정 전문운영(2차)</t>
    <phoneticPr fontId="2" type="noConversion"/>
  </si>
  <si>
    <t>전략경영본부 청년교류팀</t>
    <phoneticPr fontId="2" type="noConversion"/>
  </si>
  <si>
    <t>홈페이지 접근성 개선 에디터 구입</t>
    <phoneticPr fontId="2" type="noConversion"/>
  </si>
  <si>
    <t>조달구매</t>
    <phoneticPr fontId="2" type="noConversion"/>
  </si>
  <si>
    <t>-</t>
    <phoneticPr fontId="2" type="noConversion"/>
  </si>
  <si>
    <t>식</t>
    <phoneticPr fontId="2" type="noConversion"/>
  </si>
  <si>
    <t>전략경영본부 경영지원팀</t>
    <phoneticPr fontId="2" type="noConversion"/>
  </si>
  <si>
    <t>전혜진</t>
    <phoneticPr fontId="2" type="noConversion"/>
  </si>
  <si>
    <t>031-729-9056</t>
    <phoneticPr fontId="2" type="noConversion"/>
  </si>
  <si>
    <t>디지털 회의 시스템 구입</t>
    <phoneticPr fontId="2" type="noConversion"/>
  </si>
  <si>
    <t>수의총액</t>
    <phoneticPr fontId="2" type="noConversion"/>
  </si>
  <si>
    <t>서버접근제어 솔루션 구입</t>
    <phoneticPr fontId="2" type="noConversion"/>
  </si>
  <si>
    <t>서인욱</t>
    <phoneticPr fontId="2" type="noConversion"/>
  </si>
  <si>
    <t>031-729-9054</t>
    <phoneticPr fontId="2" type="noConversion"/>
  </si>
  <si>
    <t>원격근무시스템 솔루션 구입</t>
    <phoneticPr fontId="2" type="noConversion"/>
  </si>
  <si>
    <t>네트워크 장비 구입</t>
    <phoneticPr fontId="2" type="noConversion"/>
  </si>
  <si>
    <t>스마트칠판 구입</t>
    <phoneticPr fontId="2" type="noConversion"/>
  </si>
  <si>
    <t>제35회 공무직 채용 위탁 용역</t>
    <phoneticPr fontId="2" type="noConversion"/>
  </si>
  <si>
    <t>전략경영본부 인력개발팀</t>
    <phoneticPr fontId="2" type="noConversion"/>
  </si>
  <si>
    <t>김다정</t>
    <phoneticPr fontId="2" type="noConversion"/>
  </si>
  <si>
    <t>031-729-9062</t>
    <phoneticPr fontId="2" type="noConversion"/>
  </si>
  <si>
    <t>중원청소년수련관</t>
    <phoneticPr fontId="2" type="noConversion"/>
  </si>
  <si>
    <t>이기관</t>
    <phoneticPr fontId="2" type="noConversion"/>
  </si>
  <si>
    <t>031-729-9313</t>
    <phoneticPr fontId="2" type="noConversion"/>
  </si>
  <si>
    <t>11월</t>
    <phoneticPr fontId="2" type="noConversion"/>
  </si>
  <si>
    <t>다목적 LED 전광판 설치</t>
    <phoneticPr fontId="2" type="noConversion"/>
  </si>
  <si>
    <t>-</t>
    <phoneticPr fontId="2" type="noConversion"/>
  </si>
  <si>
    <t>(임시)수정청소년수련관 실내 디자인 제작 설치 공사</t>
    <phoneticPr fontId="2" type="noConversion"/>
  </si>
  <si>
    <t>-</t>
    <phoneticPr fontId="2" type="noConversion"/>
  </si>
  <si>
    <t>-</t>
    <phoneticPr fontId="2" type="noConversion"/>
  </si>
  <si>
    <t>(임시)수정청소년수련관</t>
    <phoneticPr fontId="2" type="noConversion"/>
  </si>
  <si>
    <t>이찬형</t>
    <phoneticPr fontId="2" type="noConversion"/>
  </si>
  <si>
    <t>031-729-9211</t>
    <phoneticPr fontId="2" type="noConversion"/>
  </si>
  <si>
    <t>건축</t>
    <phoneticPr fontId="2" type="noConversion"/>
  </si>
  <si>
    <t>수의총액</t>
    <phoneticPr fontId="2" type="noConversion"/>
  </si>
  <si>
    <t>-</t>
    <phoneticPr fontId="2" type="noConversion"/>
  </si>
  <si>
    <t>식</t>
    <phoneticPr fontId="2" type="noConversion"/>
  </si>
  <si>
    <t>차수계약</t>
    <phoneticPr fontId="2" type="noConversion"/>
  </si>
  <si>
    <t>3개 포럼 통합 발주</t>
    <phoneticPr fontId="2" type="noConversion"/>
  </si>
  <si>
    <t>-이하빈칸-</t>
  </si>
  <si>
    <t>준공</t>
    <phoneticPr fontId="2" type="noConversion"/>
  </si>
  <si>
    <r>
      <t>2021.09.30</t>
    </r>
    <r>
      <rPr>
        <sz val="6"/>
        <color theme="1"/>
        <rFont val="맑은 고딕"/>
        <family val="3"/>
        <charset val="129"/>
        <scheme val="major"/>
      </rPr>
      <t>.
(채용전형 종료 시)</t>
    </r>
    <phoneticPr fontId="2" type="noConversion"/>
  </si>
  <si>
    <t>준공</t>
    <phoneticPr fontId="2" type="noConversion"/>
  </si>
  <si>
    <t xml:space="preserve">감사실 </t>
  </si>
  <si>
    <t>전략경영본부</t>
    <phoneticPr fontId="2" type="noConversion"/>
  </si>
  <si>
    <t>사업지원본부</t>
    <phoneticPr fontId="2" type="noConversion"/>
  </si>
  <si>
    <t>성남청소년균형동반협의체 위드밸런스 온라인 SNS 홍보위탁</t>
  </si>
  <si>
    <t>은행동청소년문화의집 긴급 특고압 설비(변압기) 교체공사</t>
  </si>
  <si>
    <t>안전관리시스템 구축에 따른 중점관리 대상 점검 실시</t>
  </si>
  <si>
    <t>전략경영본부 업무용 전용차량 임차(대표이사)</t>
  </si>
  <si>
    <t>2021. 성남청년 갭이어 전문운영 용역</t>
  </si>
  <si>
    <t>청년참여단「청년참여 콘텐츠 영상제작」</t>
  </si>
  <si>
    <t>개인정보 손해배상책임 보험 가입</t>
  </si>
  <si>
    <t>제268회 제2차 정례회 자료제작(추경,행감,본예산,사업계획서)</t>
  </si>
  <si>
    <t>㈜빅픽처팀</t>
  </si>
  <si>
    <t>㈜화랑전기</t>
  </si>
  <si>
    <t>㈜밀미</t>
  </si>
  <si>
    <t>하랑기획</t>
  </si>
  <si>
    <t>현대해상화재보험㈜</t>
  </si>
  <si>
    <t>2022.10.31.</t>
  </si>
  <si>
    <t>2022.10월 확인</t>
  </si>
  <si>
    <t>매월</t>
    <phoneticPr fontId="2" type="noConversion"/>
  </si>
  <si>
    <t>서울시 강남구 역삼로 216, 지하2층(역삼동)</t>
  </si>
  <si>
    <t>현우진</t>
  </si>
  <si>
    <t>조달</t>
  </si>
  <si>
    <t>서울특별시 강남구 봉은사로129-1</t>
  </si>
  <si>
    <t>공사</t>
  </si>
  <si>
    <t>추정가격이 5천만원 이하인 여성기업과의 계약(제25조제1항제5호)</t>
  </si>
  <si>
    <t>경기도 성남시 중원구 도촌북로 78, 가상가 203호</t>
  </si>
  <si>
    <t>박선희</t>
  </si>
  <si>
    <t>사업지원실</t>
  </si>
  <si>
    <t>경기도 성남시 중원구 둔촌대로 484, 909호</t>
  </si>
  <si>
    <t>성락선</t>
  </si>
  <si>
    <t>경기도 성남시 분당구 중앙공원로40번길 4</t>
  </si>
  <si>
    <t>조동숙</t>
  </si>
  <si>
    <t>서울시 성동구 서울숲길 44, 2~4층</t>
  </si>
  <si>
    <t>손하빈</t>
  </si>
  <si>
    <t>경기도 성남시 수정구 수정로 131, 2층 204호</t>
  </si>
  <si>
    <t>윤혜선</t>
  </si>
  <si>
    <t>서울시 종로구 세종대로 163, 현대해상빌딩(세종로)</t>
  </si>
  <si>
    <t>이성재</t>
  </si>
  <si>
    <t>경기도 성남시 분당구 성남대로 165, 238호</t>
  </si>
  <si>
    <t>신동일</t>
  </si>
  <si>
    <t>계약현황</t>
    <phoneticPr fontId="2" type="noConversion"/>
  </si>
  <si>
    <t>계약현황공개</t>
    <phoneticPr fontId="2" type="noConversion"/>
  </si>
  <si>
    <t>성남시청소년재단 전략경영본부</t>
    <phoneticPr fontId="2" type="noConversion"/>
  </si>
  <si>
    <t>계약현황</t>
    <phoneticPr fontId="2" type="noConversion"/>
  </si>
  <si>
    <t>계약부서(감독원)</t>
    <phoneticPr fontId="2" type="noConversion"/>
  </si>
  <si>
    <t>2021.10.15. ~ 2021.11.14.</t>
  </si>
  <si>
    <t>감사실  송태환</t>
  </si>
  <si>
    <t>2021.10.18. ~ 2021.11.17.</t>
  </si>
  <si>
    <t>지방계약법 시행령 제80조</t>
  </si>
  <si>
    <t>[본부예산]은행동청소년문화의집 박진규</t>
  </si>
  <si>
    <t>2021.10.21. ~ 2021.10.25.</t>
  </si>
  <si>
    <t>사업지원실 도주성</t>
  </si>
  <si>
    <t>2021.10.27. ~ 2021.11.24.</t>
  </si>
  <si>
    <t>경영지원팀 박병구</t>
  </si>
  <si>
    <t>2021.11.01. ~ 2021.10.31.</t>
  </si>
  <si>
    <t>청년정책팀 김호규</t>
  </si>
  <si>
    <t>2021.11.01. ~ 2021.12.05.</t>
  </si>
  <si>
    <t>2021.10.29. ~ 2021.11.30.</t>
  </si>
  <si>
    <t>2021.11.01. ~ 2022.10.31.</t>
  </si>
  <si>
    <t>2021.10.29. ~ 2021.11.03.</t>
  </si>
  <si>
    <t>(단위 : 원)</t>
    <phoneticPr fontId="2" type="noConversion"/>
  </si>
  <si>
    <t>계약부서(감독원)</t>
    <phoneticPr fontId="2" type="noConversion"/>
  </si>
  <si>
    <t>문서보관함 및 회의공간 조성 파티션 제작</t>
  </si>
  <si>
    <t>경기도 성남시 수정구 수정로99번길 8, 1, 2층(태평동)</t>
  </si>
  <si>
    <t>동서가구</t>
  </si>
  <si>
    <t>김연화</t>
  </si>
  <si>
    <t>경영지원팀 신상철</t>
  </si>
  <si>
    <t>2021.09.24. ~ 2021.10.08.</t>
  </si>
  <si>
    <t>수의계약사유</t>
    <phoneticPr fontId="2" type="noConversion"/>
  </si>
  <si>
    <t>수의계약사유</t>
    <phoneticPr fontId="2" type="noConversion"/>
  </si>
  <si>
    <t>수의계약현황</t>
    <phoneticPr fontId="2" type="noConversion"/>
  </si>
  <si>
    <t>성남시청소년재단 전략경영본부</t>
    <phoneticPr fontId="2" type="noConversion"/>
  </si>
  <si>
    <t>대표자</t>
    <phoneticPr fontId="2" type="noConversion"/>
  </si>
  <si>
    <t>대표자</t>
    <phoneticPr fontId="2" type="noConversion"/>
  </si>
  <si>
    <t>은행동청소년문화의집</t>
    <phoneticPr fontId="25" type="noConversion"/>
  </si>
  <si>
    <t>2021년 중원청소년수련관 셔틀버스 임차용역 변경계약</t>
  </si>
  <si>
    <t>일류투어㈜</t>
  </si>
  <si>
    <t>착수일~2021.12.31.</t>
    <phoneticPr fontId="2" type="noConversion"/>
  </si>
  <si>
    <t>지방계약법 시행령 제75조</t>
    <phoneticPr fontId="2" type="noConversion"/>
  </si>
  <si>
    <t>노트북 임차</t>
    <phoneticPr fontId="2" type="noConversion"/>
  </si>
  <si>
    <t>플러스정보통신</t>
    <phoneticPr fontId="2" type="noConversion"/>
  </si>
  <si>
    <t>2021.07.15.~2021.11.14.</t>
    <phoneticPr fontId="2" type="noConversion"/>
  </si>
  <si>
    <t>2021.07.15.~2021.11.14.</t>
    <phoneticPr fontId="2" type="noConversion"/>
  </si>
  <si>
    <t>2021.07.15.~2021.08.14.</t>
    <phoneticPr fontId="2" type="noConversion"/>
  </si>
  <si>
    <t>(2021. 11. 4. 기준 / 단위 : 원)</t>
    <phoneticPr fontId="2" type="noConversion"/>
  </si>
  <si>
    <t>모냐캐릭터 인형탈 제작</t>
    <phoneticPr fontId="2" type="noConversion"/>
  </si>
  <si>
    <t>수의총액</t>
    <phoneticPr fontId="2" type="noConversion"/>
  </si>
  <si>
    <t>180cm</t>
    <phoneticPr fontId="2" type="noConversion"/>
  </si>
  <si>
    <t>개</t>
    <phoneticPr fontId="2" type="noConversion"/>
  </si>
  <si>
    <t>전략경영본부 대외협력팀</t>
  </si>
  <si>
    <t>한기성</t>
  </si>
  <si>
    <t>031-729-9023</t>
  </si>
  <si>
    <t>재무회계, 결산 실무 이론교육 및 전산 실습 운영</t>
    <phoneticPr fontId="25" type="noConversion"/>
  </si>
  <si>
    <t>정현섭</t>
    <phoneticPr fontId="2" type="noConversion"/>
  </si>
  <si>
    <t>031-729-9063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</si>
</sst>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</numFmts>
  <fonts count="33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6"/>
      <color theme="1"/>
      <name val="맑은 고딕"/>
      <family val="3"/>
      <charset val="129"/>
      <scheme val="major"/>
    </font>
    <font>
      <strike/>
      <sz val="10"/>
      <color rgb="FFFF0000"/>
      <name val="맑은 고딕"/>
      <family val="3"/>
      <charset val="129"/>
      <scheme val="major"/>
    </font>
    <font>
      <strike/>
      <sz val="10"/>
      <color theme="1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769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23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41" fontId="6" fillId="0" borderId="2" xfId="1" quotePrefix="1" applyFont="1" applyFill="1" applyBorder="1" applyAlignment="1" applyProtection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180" fontId="6" fillId="0" borderId="2" xfId="0" applyNumberFormat="1" applyFont="1" applyFill="1" applyBorder="1" applyAlignment="1" applyProtection="1">
      <alignment horizontal="center" vertical="center"/>
    </xf>
    <xf numFmtId="41" fontId="6" fillId="0" borderId="2" xfId="1" applyFont="1" applyFill="1" applyBorder="1" applyAlignment="1" applyProtection="1">
      <alignment horizontal="right" vertical="center"/>
    </xf>
    <xf numFmtId="10" fontId="6" fillId="0" borderId="2" xfId="0" applyNumberFormat="1" applyFont="1" applyFill="1" applyBorder="1" applyAlignment="1" applyProtection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180" fontId="6" fillId="0" borderId="0" xfId="5763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vertical="center" shrinkToFit="1"/>
    </xf>
    <xf numFmtId="41" fontId="5" fillId="0" borderId="2" xfId="1" applyFont="1" applyBorder="1" applyAlignment="1">
      <alignment vertical="center" shrinkToFit="1"/>
    </xf>
    <xf numFmtId="41" fontId="5" fillId="0" borderId="2" xfId="1" quotePrefix="1" applyFont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177" fontId="5" fillId="0" borderId="28" xfId="0" applyNumberFormat="1" applyFont="1" applyFill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shrinkToFit="1"/>
    </xf>
    <xf numFmtId="0" fontId="14" fillId="0" borderId="0" xfId="0" applyNumberFormat="1" applyFont="1" applyFill="1" applyBorder="1" applyAlignment="1" applyProtection="1">
      <alignment horizontal="centerContinuous" vertical="center"/>
    </xf>
    <xf numFmtId="0" fontId="16" fillId="0" borderId="0" xfId="0" applyFont="1" applyBorder="1" applyAlignment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Alignment="1">
      <alignment vertical="center"/>
    </xf>
    <xf numFmtId="0" fontId="18" fillId="2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8" fillId="2" borderId="7" xfId="0" applyFont="1" applyFill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3" fontId="20" fillId="0" borderId="18" xfId="0" applyNumberFormat="1" applyFont="1" applyBorder="1" applyAlignment="1">
      <alignment horizontal="center" vertical="center" shrinkToFit="1"/>
    </xf>
    <xf numFmtId="10" fontId="20" fillId="0" borderId="7" xfId="0" applyNumberFormat="1" applyFont="1" applyBorder="1" applyAlignment="1">
      <alignment horizontal="center" vertical="center" shrinkToFit="1"/>
    </xf>
    <xf numFmtId="14" fontId="20" fillId="0" borderId="18" xfId="0" applyNumberFormat="1" applyFont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181" fontId="20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27" xfId="0" applyNumberFormat="1" applyFont="1" applyFill="1" applyBorder="1" applyAlignment="1" applyProtection="1">
      <alignment horizontal="center" vertical="center" shrinkToFit="1"/>
    </xf>
    <xf numFmtId="177" fontId="5" fillId="0" borderId="27" xfId="0" applyNumberFormat="1" applyFont="1" applyFill="1" applyBorder="1" applyAlignment="1">
      <alignment horizontal="left" vertical="center" shrinkToFit="1"/>
    </xf>
    <xf numFmtId="0" fontId="5" fillId="0" borderId="27" xfId="0" applyNumberFormat="1" applyFont="1" applyFill="1" applyBorder="1" applyAlignment="1">
      <alignment vertical="center" shrinkToFit="1"/>
    </xf>
    <xf numFmtId="41" fontId="5" fillId="0" borderId="27" xfId="1" applyFont="1" applyFill="1" applyBorder="1" applyAlignment="1">
      <alignment horizontal="right" vertical="center" shrinkToFit="1"/>
    </xf>
    <xf numFmtId="41" fontId="5" fillId="0" borderId="27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41" fontId="5" fillId="0" borderId="27" xfId="1" quotePrefix="1" applyFont="1" applyFill="1" applyBorder="1" applyAlignment="1" applyProtection="1">
      <alignment horizontal="right" vertical="center" shrinkToFit="1"/>
    </xf>
    <xf numFmtId="9" fontId="6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0" fontId="2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7" fontId="21" fillId="0" borderId="7" xfId="0" applyNumberFormat="1" applyFont="1" applyBorder="1" applyAlignment="1">
      <alignment horizontal="center" vertical="center" shrinkToFit="1"/>
    </xf>
    <xf numFmtId="177" fontId="20" fillId="0" borderId="7" xfId="0" applyNumberFormat="1" applyFont="1" applyBorder="1" applyAlignment="1">
      <alignment horizontal="center" vertical="center" shrinkToFit="1"/>
    </xf>
    <xf numFmtId="181" fontId="20" fillId="0" borderId="18" xfId="0" applyNumberFormat="1" applyFont="1" applyBorder="1" applyAlignment="1">
      <alignment horizontal="center" vertical="center" shrinkToFit="1"/>
    </xf>
    <xf numFmtId="177" fontId="20" fillId="0" borderId="18" xfId="0" applyNumberFormat="1" applyFont="1" applyBorder="1" applyAlignment="1">
      <alignment horizontal="center" vertical="center" shrinkToFit="1"/>
    </xf>
    <xf numFmtId="177" fontId="20" fillId="0" borderId="19" xfId="0" applyNumberFormat="1" applyFont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0" fontId="5" fillId="4" borderId="27" xfId="0" applyNumberFormat="1" applyFont="1" applyFill="1" applyBorder="1" applyAlignment="1" applyProtection="1">
      <alignment horizontal="center" vertical="center" shrinkToFit="1"/>
    </xf>
    <xf numFmtId="41" fontId="5" fillId="0" borderId="27" xfId="1" quotePrefix="1" applyFont="1" applyBorder="1" applyAlignment="1">
      <alignment vertical="center" shrinkToFit="1"/>
    </xf>
    <xf numFmtId="0" fontId="5" fillId="4" borderId="33" xfId="0" applyNumberFormat="1" applyFont="1" applyFill="1" applyBorder="1" applyAlignment="1" applyProtection="1">
      <alignment horizontal="center"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41" fontId="5" fillId="0" borderId="33" xfId="1" quotePrefix="1" applyFont="1" applyBorder="1" applyAlignment="1">
      <alignment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0" fontId="5" fillId="0" borderId="33" xfId="0" applyNumberFormat="1" applyFont="1" applyFill="1" applyBorder="1" applyAlignment="1">
      <alignment vertical="center" shrinkToFit="1"/>
    </xf>
    <xf numFmtId="41" fontId="5" fillId="0" borderId="33" xfId="1" applyFont="1" applyFill="1" applyBorder="1" applyAlignment="1">
      <alignment horizontal="right" vertical="center" shrinkToFit="1"/>
    </xf>
    <xf numFmtId="41" fontId="5" fillId="0" borderId="33" xfId="1" applyFont="1" applyFill="1" applyBorder="1" applyAlignment="1" applyProtection="1">
      <alignment horizontal="right" vertical="center" shrinkToFit="1"/>
    </xf>
    <xf numFmtId="41" fontId="5" fillId="0" borderId="33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7" fillId="0" borderId="0" xfId="0" applyNumberFormat="1" applyFont="1" applyFill="1" applyBorder="1" applyAlignment="1" applyProtection="1">
      <alignment horizontal="centerContinuous" vertical="center"/>
    </xf>
    <xf numFmtId="0" fontId="29" fillId="0" borderId="1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vertical="center" shrinkToFit="1"/>
    </xf>
    <xf numFmtId="41" fontId="29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41" fontId="5" fillId="0" borderId="2" xfId="178" applyFont="1" applyFill="1" applyBorder="1" applyAlignment="1">
      <alignment horizontal="center" vertical="center" shrinkToFit="1"/>
    </xf>
    <xf numFmtId="0" fontId="26" fillId="0" borderId="0" xfId="0" applyFont="1" applyFill="1"/>
    <xf numFmtId="183" fontId="5" fillId="0" borderId="2" xfId="0" applyNumberFormat="1" applyFont="1" applyFill="1" applyBorder="1" applyAlignment="1">
      <alignment horizontal="center" vertical="center" shrinkToFit="1"/>
    </xf>
    <xf numFmtId="183" fontId="5" fillId="0" borderId="2" xfId="0" applyNumberFormat="1" applyFont="1" applyBorder="1" applyAlignment="1">
      <alignment horizontal="center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181" fontId="5" fillId="0" borderId="27" xfId="2" applyNumberFormat="1" applyFont="1" applyBorder="1" applyAlignment="1">
      <alignment horizontal="center" vertical="center" shrinkToFit="1"/>
    </xf>
    <xf numFmtId="181" fontId="5" fillId="0" borderId="27" xfId="0" applyNumberFormat="1" applyFont="1" applyFill="1" applyBorder="1" applyAlignment="1">
      <alignment horizontal="center" vertical="center" shrinkToFit="1"/>
    </xf>
    <xf numFmtId="181" fontId="5" fillId="0" borderId="2" xfId="2" applyNumberFormat="1" applyFont="1" applyBorder="1" applyAlignment="1">
      <alignment horizontal="center" vertical="center" shrinkToFit="1"/>
    </xf>
    <xf numFmtId="181" fontId="5" fillId="0" borderId="2" xfId="0" quotePrefix="1" applyNumberFormat="1" applyFont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0" fontId="22" fillId="4" borderId="2" xfId="0" applyNumberFormat="1" applyFont="1" applyFill="1" applyBorder="1" applyAlignment="1" applyProtection="1">
      <alignment horizontal="center" vertical="center" shrinkToFit="1"/>
    </xf>
    <xf numFmtId="177" fontId="22" fillId="0" borderId="2" xfId="0" quotePrefix="1" applyNumberFormat="1" applyFont="1" applyFill="1" applyBorder="1" applyAlignment="1">
      <alignment horizontal="left" vertical="center" shrinkToFit="1"/>
    </xf>
    <xf numFmtId="177" fontId="22" fillId="0" borderId="2" xfId="0" applyNumberFormat="1" applyFont="1" applyFill="1" applyBorder="1" applyAlignment="1">
      <alignment horizontal="left" vertical="center" shrinkToFit="1"/>
    </xf>
    <xf numFmtId="41" fontId="22" fillId="0" borderId="2" xfId="1" quotePrefix="1" applyFont="1" applyBorder="1" applyAlignment="1">
      <alignment vertical="center" shrinkToFit="1"/>
    </xf>
    <xf numFmtId="181" fontId="22" fillId="0" borderId="2" xfId="2" applyNumberFormat="1" applyFont="1" applyBorder="1" applyAlignment="1">
      <alignment horizontal="center" vertical="center" shrinkToFit="1"/>
    </xf>
    <xf numFmtId="181" fontId="22" fillId="0" borderId="2" xfId="0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7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1" fontId="22" fillId="0" borderId="2" xfId="1" applyFont="1" applyFill="1" applyBorder="1" applyAlignment="1" applyProtection="1">
      <alignment horizontal="right" vertical="center" shrinkToFit="1"/>
    </xf>
    <xf numFmtId="41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1" fontId="22" fillId="0" borderId="2" xfId="1" applyFont="1" applyFill="1" applyBorder="1" applyAlignment="1">
      <alignment horizontal="right" vertical="center" shrinkToFit="1"/>
    </xf>
    <xf numFmtId="41" fontId="22" fillId="0" borderId="2" xfId="1" quotePrefix="1" applyFont="1" applyFill="1" applyBorder="1" applyAlignment="1" applyProtection="1">
      <alignment horizontal="right" vertical="center" shrinkToFit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181" fontId="22" fillId="0" borderId="2" xfId="0" quotePrefix="1" applyNumberFormat="1" applyFont="1" applyBorder="1" applyAlignment="1">
      <alignment horizontal="center" vertical="center" shrinkToFit="1"/>
    </xf>
    <xf numFmtId="184" fontId="6" fillId="0" borderId="2" xfId="0" applyNumberFormat="1" applyFont="1" applyFill="1" applyBorder="1" applyAlignment="1" applyProtection="1">
      <alignment horizontal="center" vertical="center"/>
    </xf>
    <xf numFmtId="0" fontId="31" fillId="0" borderId="2" xfId="0" applyNumberFormat="1" applyFont="1" applyFill="1" applyBorder="1" applyAlignment="1" applyProtection="1">
      <alignment horizontal="center" vertical="center" shrinkToFit="1"/>
    </xf>
    <xf numFmtId="177" fontId="31" fillId="0" borderId="2" xfId="0" applyNumberFormat="1" applyFont="1" applyFill="1" applyBorder="1" applyAlignment="1">
      <alignment horizontal="left" vertical="center" shrinkToFit="1"/>
    </xf>
    <xf numFmtId="41" fontId="31" fillId="0" borderId="2" xfId="1" quotePrefix="1" applyFont="1" applyFill="1" applyBorder="1" applyAlignment="1">
      <alignment vertical="center" shrinkToFit="1"/>
    </xf>
    <xf numFmtId="181" fontId="31" fillId="0" borderId="2" xfId="2" applyNumberFormat="1" applyFont="1" applyFill="1" applyBorder="1" applyAlignment="1">
      <alignment horizontal="center" vertical="center" shrinkToFit="1"/>
    </xf>
    <xf numFmtId="181" fontId="31" fillId="0" borderId="2" xfId="0" applyNumberFormat="1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181" fontId="22" fillId="5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left" vertical="center" shrinkToFit="1"/>
    </xf>
    <xf numFmtId="185" fontId="5" fillId="0" borderId="2" xfId="0" applyNumberFormat="1" applyFont="1" applyFill="1" applyBorder="1" applyAlignment="1">
      <alignment horizontal="center" vertical="center" shrinkToFit="1"/>
    </xf>
    <xf numFmtId="185" fontId="5" fillId="0" borderId="33" xfId="0" applyNumberFormat="1" applyFont="1" applyFill="1" applyBorder="1" applyAlignment="1">
      <alignment horizontal="center" vertical="center" shrinkToFit="1"/>
    </xf>
    <xf numFmtId="0" fontId="27" fillId="0" borderId="0" xfId="0" applyFont="1" applyBorder="1" applyAlignment="1">
      <alignment horizontal="centerContinuous" vertical="center"/>
    </xf>
    <xf numFmtId="0" fontId="27" fillId="0" borderId="0" xfId="0" applyNumberFormat="1" applyFont="1" applyBorder="1" applyAlignment="1">
      <alignment horizontal="centerContinuous" vertical="center"/>
    </xf>
    <xf numFmtId="0" fontId="26" fillId="0" borderId="0" xfId="0" applyFont="1"/>
    <xf numFmtId="0" fontId="29" fillId="0" borderId="0" xfId="0" applyFont="1" applyBorder="1" applyAlignment="1">
      <alignment vertical="center"/>
    </xf>
    <xf numFmtId="0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17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center" vertical="center" shrinkToFit="1"/>
    </xf>
    <xf numFmtId="184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9" fontId="5" fillId="0" borderId="2" xfId="5763" applyNumberFormat="1" applyFont="1" applyFill="1" applyBorder="1" applyAlignment="1" applyProtection="1">
      <alignment horizontal="center" vertical="center" shrinkToFit="1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0" xfId="5763" applyNumberFormat="1" applyFont="1" applyAlignment="1">
      <alignment vertical="center"/>
    </xf>
    <xf numFmtId="1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left" vertical="center" shrinkToFit="1"/>
    </xf>
    <xf numFmtId="10" fontId="5" fillId="0" borderId="0" xfId="5763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176" fontId="5" fillId="0" borderId="2" xfId="1" quotePrefix="1" applyNumberFormat="1" applyFont="1" applyFill="1" applyBorder="1" applyAlignment="1">
      <alignment horizontal="center" vertical="center" shrinkToFit="1"/>
    </xf>
    <xf numFmtId="180" fontId="5" fillId="0" borderId="2" xfId="5763" applyNumberFormat="1" applyFont="1" applyFill="1" applyBorder="1" applyAlignment="1" applyProtection="1">
      <alignment horizontal="center" vertical="center" shrinkToFit="1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0" fontId="31" fillId="0" borderId="2" xfId="0" applyNumberFormat="1" applyFont="1" applyFill="1" applyBorder="1" applyAlignment="1">
      <alignment vertical="center" shrinkToFit="1"/>
    </xf>
    <xf numFmtId="41" fontId="31" fillId="0" borderId="2" xfId="1" applyFont="1" applyFill="1" applyBorder="1" applyAlignment="1">
      <alignment horizontal="right" vertical="center" shrinkToFit="1"/>
    </xf>
    <xf numFmtId="41" fontId="31" fillId="0" borderId="2" xfId="1" applyFont="1" applyFill="1" applyBorder="1" applyAlignment="1" applyProtection="1">
      <alignment horizontal="right" vertical="center" shrinkToFit="1"/>
    </xf>
    <xf numFmtId="41" fontId="31" fillId="0" borderId="2" xfId="1" quotePrefix="1" applyFont="1" applyFill="1" applyBorder="1" applyAlignment="1" applyProtection="1">
      <alignment horizontal="right" vertical="center" shrinkToFit="1"/>
    </xf>
    <xf numFmtId="41" fontId="31" fillId="0" borderId="0" xfId="0" applyNumberFormat="1" applyFont="1" applyFill="1" applyBorder="1" applyAlignment="1">
      <alignment horizontal="center" vertical="center"/>
    </xf>
    <xf numFmtId="0" fontId="22" fillId="0" borderId="2" xfId="0" quotePrefix="1" applyNumberFormat="1" applyFont="1" applyBorder="1" applyAlignment="1">
      <alignment horizontal="left" vertical="center" shrinkToFit="1"/>
    </xf>
    <xf numFmtId="181" fontId="32" fillId="0" borderId="2" xfId="0" applyNumberFormat="1" applyFont="1" applyFill="1" applyBorder="1" applyAlignment="1" applyProtection="1">
      <alignment horizontal="center" vertical="center" wrapText="1" shrinkToFit="1"/>
    </xf>
    <xf numFmtId="0" fontId="22" fillId="0" borderId="2" xfId="0" quotePrefix="1" applyNumberFormat="1" applyFont="1" applyFill="1" applyBorder="1" applyAlignment="1">
      <alignment horizontal="left" vertical="center" shrinkToFit="1"/>
    </xf>
    <xf numFmtId="41" fontId="22" fillId="0" borderId="2" xfId="1" quotePrefix="1" applyFont="1" applyFill="1" applyBorder="1" applyAlignment="1">
      <alignment vertical="center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shrinkToFit="1"/>
    </xf>
    <xf numFmtId="41" fontId="5" fillId="0" borderId="2" xfId="1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>
      <alignment vertical="center" shrinkToFit="1"/>
    </xf>
    <xf numFmtId="0" fontId="22" fillId="0" borderId="27" xfId="0" applyNumberFormat="1" applyFont="1" applyFill="1" applyBorder="1" applyAlignment="1" applyProtection="1">
      <alignment horizontal="center" vertical="center" shrinkToFit="1"/>
    </xf>
    <xf numFmtId="0" fontId="22" fillId="0" borderId="27" xfId="0" quotePrefix="1" applyNumberFormat="1" applyFont="1" applyBorder="1" applyAlignment="1">
      <alignment horizontal="left" vertical="center" shrinkToFit="1"/>
    </xf>
    <xf numFmtId="177" fontId="22" fillId="0" borderId="27" xfId="0" applyNumberFormat="1" applyFont="1" applyFill="1" applyBorder="1" applyAlignment="1">
      <alignment horizontal="left" vertical="center" shrinkToFit="1"/>
    </xf>
    <xf numFmtId="41" fontId="22" fillId="0" borderId="27" xfId="1" quotePrefix="1" applyFont="1" applyBorder="1" applyAlignment="1">
      <alignment vertical="center" shrinkToFit="1"/>
    </xf>
    <xf numFmtId="181" fontId="22" fillId="0" borderId="27" xfId="2" applyNumberFormat="1" applyFont="1" applyBorder="1" applyAlignment="1">
      <alignment horizontal="center" vertical="center" shrinkToFit="1"/>
    </xf>
    <xf numFmtId="181" fontId="22" fillId="0" borderId="27" xfId="0" quotePrefix="1" applyNumberFormat="1" applyFont="1" applyBorder="1" applyAlignment="1">
      <alignment horizontal="center" vertical="center" shrinkToFit="1"/>
    </xf>
    <xf numFmtId="181" fontId="22" fillId="0" borderId="27" xfId="0" applyNumberFormat="1" applyFont="1" applyFill="1" applyBorder="1" applyAlignment="1">
      <alignment horizontal="center" vertical="center" shrinkToFit="1"/>
    </xf>
    <xf numFmtId="181" fontId="22" fillId="5" borderId="27" xfId="0" applyNumberFormat="1" applyFont="1" applyFill="1" applyBorder="1" applyAlignment="1">
      <alignment horizontal="center" vertical="center" shrinkToFit="1"/>
    </xf>
    <xf numFmtId="0" fontId="22" fillId="0" borderId="33" xfId="0" applyNumberFormat="1" applyFont="1" applyFill="1" applyBorder="1" applyAlignment="1" applyProtection="1">
      <alignment horizontal="center" vertical="center" shrinkToFit="1"/>
    </xf>
    <xf numFmtId="0" fontId="22" fillId="0" borderId="33" xfId="0" quotePrefix="1" applyNumberFormat="1" applyFont="1" applyBorder="1" applyAlignment="1">
      <alignment horizontal="left" vertical="center" shrinkToFit="1"/>
    </xf>
    <xf numFmtId="177" fontId="22" fillId="0" borderId="33" xfId="0" applyNumberFormat="1" applyFont="1" applyFill="1" applyBorder="1" applyAlignment="1">
      <alignment horizontal="left" vertical="center" shrinkToFit="1"/>
    </xf>
    <xf numFmtId="41" fontId="22" fillId="0" borderId="33" xfId="1" quotePrefix="1" applyFont="1" applyBorder="1" applyAlignment="1">
      <alignment vertical="center" shrinkToFit="1"/>
    </xf>
    <xf numFmtId="181" fontId="22" fillId="0" borderId="33" xfId="2" applyNumberFormat="1" applyFont="1" applyBorder="1" applyAlignment="1">
      <alignment horizontal="center" vertical="center" shrinkToFit="1"/>
    </xf>
    <xf numFmtId="181" fontId="22" fillId="0" borderId="33" xfId="0" quotePrefix="1" applyNumberFormat="1" applyFont="1" applyBorder="1" applyAlignment="1">
      <alignment horizontal="center" vertical="center" shrinkToFit="1"/>
    </xf>
    <xf numFmtId="181" fontId="22" fillId="0" borderId="33" xfId="0" applyNumberFormat="1" applyFont="1" applyFill="1" applyBorder="1" applyAlignment="1">
      <alignment horizontal="center" vertical="center" shrinkToFit="1"/>
    </xf>
    <xf numFmtId="181" fontId="22" fillId="5" borderId="33" xfId="0" applyNumberFormat="1" applyFont="1" applyFill="1" applyBorder="1" applyAlignment="1">
      <alignment horizontal="center" vertical="center" shrinkToFit="1"/>
    </xf>
    <xf numFmtId="0" fontId="22" fillId="0" borderId="34" xfId="0" applyFont="1" applyFill="1" applyBorder="1" applyAlignment="1">
      <alignment vertical="center"/>
    </xf>
    <xf numFmtId="0" fontId="22" fillId="0" borderId="33" xfId="0" quotePrefix="1" applyNumberFormat="1" applyFont="1" applyFill="1" applyBorder="1" applyAlignment="1">
      <alignment horizontal="left" vertical="center" shrinkToFit="1"/>
    </xf>
    <xf numFmtId="41" fontId="22" fillId="0" borderId="33" xfId="1" quotePrefix="1" applyFont="1" applyFill="1" applyBorder="1" applyAlignment="1">
      <alignment vertical="center" shrinkToFit="1"/>
    </xf>
    <xf numFmtId="41" fontId="22" fillId="0" borderId="33" xfId="1" applyFont="1" applyFill="1" applyBorder="1" applyAlignment="1" applyProtection="1">
      <alignment horizontal="right" vertical="center" shrinkToFit="1"/>
    </xf>
    <xf numFmtId="41" fontId="22" fillId="0" borderId="33" xfId="1" quotePrefix="1" applyFont="1" applyFill="1" applyBorder="1" applyAlignment="1" applyProtection="1">
      <alignment horizontal="right" vertical="center" shrinkToFit="1"/>
    </xf>
    <xf numFmtId="181" fontId="22" fillId="0" borderId="33" xfId="0" applyNumberFormat="1" applyFont="1" applyFill="1" applyBorder="1" applyAlignment="1" applyProtection="1">
      <alignment horizontal="center" vertical="center" shrinkToFit="1"/>
    </xf>
    <xf numFmtId="41" fontId="22" fillId="0" borderId="34" xfId="0" applyNumberFormat="1" applyFont="1" applyFill="1" applyBorder="1" applyAlignment="1">
      <alignment vertical="center"/>
    </xf>
    <xf numFmtId="0" fontId="22" fillId="0" borderId="34" xfId="0" applyFont="1" applyFill="1" applyBorder="1" applyAlignment="1">
      <alignment horizontal="center" vertical="center"/>
    </xf>
    <xf numFmtId="41" fontId="22" fillId="0" borderId="27" xfId="1" applyFont="1" applyFill="1" applyBorder="1" applyAlignment="1" applyProtection="1">
      <alignment horizontal="right" vertical="center" shrinkToFit="1"/>
    </xf>
    <xf numFmtId="41" fontId="22" fillId="0" borderId="27" xfId="1" quotePrefix="1" applyFont="1" applyFill="1" applyBorder="1" applyAlignment="1" applyProtection="1">
      <alignment horizontal="right" vertical="center" shrinkToFit="1"/>
    </xf>
    <xf numFmtId="177" fontId="22" fillId="0" borderId="2" xfId="0" quotePrefix="1" applyNumberFormat="1" applyFont="1" applyFill="1" applyBorder="1" applyAlignment="1">
      <alignment horizontal="center" vertical="center" shrinkToFit="1"/>
    </xf>
    <xf numFmtId="177" fontId="22" fillId="0" borderId="27" xfId="0" quotePrefix="1" applyNumberFormat="1" applyFont="1" applyFill="1" applyBorder="1" applyAlignment="1">
      <alignment horizontal="left" vertical="center" shrinkToFit="1"/>
    </xf>
    <xf numFmtId="181" fontId="22" fillId="0" borderId="27" xfId="0" applyNumberFormat="1" applyFont="1" applyFill="1" applyBorder="1" applyAlignment="1" applyProtection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178" fontId="6" fillId="0" borderId="2" xfId="0" quotePrefix="1" applyNumberFormat="1" applyFont="1" applyFill="1" applyBorder="1" applyAlignment="1" applyProtection="1">
      <alignment horizontal="left" vertical="center" shrinkToFi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177" fontId="20" fillId="0" borderId="14" xfId="0" applyNumberFormat="1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12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177" fontId="12" fillId="0" borderId="23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177" fontId="12" fillId="0" borderId="22" xfId="0" applyNumberFormat="1" applyFont="1" applyBorder="1" applyAlignment="1">
      <alignment horizontal="justify" vertical="center" wrapText="1"/>
    </xf>
    <xf numFmtId="0" fontId="12" fillId="0" borderId="22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3" fontId="12" fillId="0" borderId="7" xfId="0" applyNumberFormat="1" applyFont="1" applyBorder="1" applyAlignment="1">
      <alignment horizontal="justify" vertical="center" wrapText="1"/>
    </xf>
    <xf numFmtId="177" fontId="12" fillId="0" borderId="11" xfId="0" applyNumberFormat="1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181" fontId="12" fillId="0" borderId="7" xfId="0" applyNumberFormat="1" applyFont="1" applyFill="1" applyBorder="1" applyAlignment="1">
      <alignment horizontal="center" vertical="center" wrapText="1"/>
    </xf>
    <xf numFmtId="181" fontId="12" fillId="0" borderId="21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 shrinkToFit="1"/>
    </xf>
    <xf numFmtId="3" fontId="12" fillId="0" borderId="22" xfId="0" applyNumberFormat="1" applyFont="1" applyBorder="1" applyAlignment="1">
      <alignment horizontal="center" vertical="center" shrinkToFit="1"/>
    </xf>
    <xf numFmtId="180" fontId="12" fillId="0" borderId="8" xfId="0" applyNumberFormat="1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49" fontId="5" fillId="2" borderId="26" xfId="0" applyNumberFormat="1" applyFont="1" applyFill="1" applyBorder="1" applyAlignment="1" applyProtection="1">
      <alignment horizontal="center" vertical="center"/>
    </xf>
    <xf numFmtId="49" fontId="5" fillId="2" borderId="27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/>
    </xf>
    <xf numFmtId="38" fontId="5" fillId="0" borderId="2" xfId="2" applyNumberFormat="1" applyFont="1" applyFill="1" applyBorder="1" applyAlignment="1">
      <alignment horizontal="center" vertical="center" shrinkToFit="1"/>
    </xf>
  </cellXfs>
  <cellStyles count="5769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0 7" xfId="5767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21" xfId="5768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17" xfId="5766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NYOUTH/Desktop/&#49849;&#55148;&#47928;&#49436;/1.%20&#44228;&#50557;&#44288;&#47144;/2.%20&#44228;&#50557;&#54788;&#54889;%20&#44277;&#44060;%20&#48143;%20&#48156;&#51452;&#44228;&#54925;%20&#46321;/2021.%207&#50900;%20&#44228;&#50557;&#51221;&#48372;&#44277;&#44060;(2021.07/(&#52280;&#44256;)&#9733;&#44228;&#50557;&#45824;&#51109;-2(100&#47564;&#50896;&#51060;&#49345;)2021.06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체(2015.03기준)"/>
      <sheetName val="2015년"/>
      <sheetName val="2016년"/>
      <sheetName val="2017년"/>
      <sheetName val="2018년"/>
      <sheetName val="2019년"/>
      <sheetName val="2020년"/>
      <sheetName val="2021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0">
          <cell r="E70" t="str">
            <v>회계실무 교육 운영 위탁용역</v>
          </cell>
          <cell r="N70" t="str">
            <v>㈜더존에듀캠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workbookViewId="0">
      <selection activeCell="A4" sqref="A4"/>
    </sheetView>
  </sheetViews>
  <sheetFormatPr defaultRowHeight="13.5" x14ac:dyDescent="0.15"/>
  <cols>
    <col min="1" max="2" width="8.88671875" style="198"/>
    <col min="3" max="3" width="35.21875" style="198" bestFit="1" customWidth="1"/>
    <col min="4" max="4" width="8.88671875" style="198"/>
    <col min="5" max="5" width="30.5546875" style="198" customWidth="1"/>
    <col min="6" max="7" width="8.88671875" style="198"/>
    <col min="8" max="8" width="10.109375" style="198" bestFit="1" customWidth="1"/>
    <col min="9" max="9" width="18.88671875" style="198" bestFit="1" customWidth="1"/>
    <col min="10" max="16384" width="8.88671875" style="198"/>
  </cols>
  <sheetData>
    <row r="1" spans="1:12" ht="36" customHeight="1" x14ac:dyDescent="0.15">
      <c r="A1" s="196" t="s">
        <v>54</v>
      </c>
      <c r="B1" s="196"/>
      <c r="C1" s="197"/>
      <c r="D1" s="196"/>
      <c r="E1" s="196"/>
      <c r="F1" s="196"/>
      <c r="G1" s="196"/>
      <c r="H1" s="196"/>
      <c r="I1" s="196"/>
      <c r="J1" s="196"/>
      <c r="K1" s="196"/>
      <c r="L1" s="196"/>
    </row>
    <row r="2" spans="1:12" ht="25.5" customHeight="1" x14ac:dyDescent="0.15">
      <c r="A2" s="72" t="s">
        <v>92</v>
      </c>
      <c r="B2" s="199"/>
      <c r="C2" s="200"/>
      <c r="D2" s="201"/>
      <c r="E2" s="201"/>
      <c r="F2" s="201"/>
      <c r="G2" s="201"/>
      <c r="H2" s="201"/>
      <c r="I2" s="201"/>
      <c r="J2" s="201"/>
      <c r="K2" s="201"/>
      <c r="L2" s="138" t="s">
        <v>83</v>
      </c>
    </row>
    <row r="3" spans="1:12" ht="35.25" customHeight="1" x14ac:dyDescent="0.15">
      <c r="A3" s="202" t="s">
        <v>55</v>
      </c>
      <c r="B3" s="202" t="s">
        <v>40</v>
      </c>
      <c r="C3" s="203" t="s">
        <v>56</v>
      </c>
      <c r="D3" s="204" t="s">
        <v>98</v>
      </c>
      <c r="E3" s="202" t="s">
        <v>57</v>
      </c>
      <c r="F3" s="202" t="s">
        <v>58</v>
      </c>
      <c r="G3" s="202" t="s">
        <v>59</v>
      </c>
      <c r="H3" s="202" t="s">
        <v>95</v>
      </c>
      <c r="I3" s="202" t="s">
        <v>41</v>
      </c>
      <c r="J3" s="202" t="s">
        <v>60</v>
      </c>
      <c r="K3" s="202" t="s">
        <v>61</v>
      </c>
      <c r="L3" s="205" t="s">
        <v>1</v>
      </c>
    </row>
    <row r="4" spans="1:12" s="29" customFormat="1" ht="24" customHeight="1" x14ac:dyDescent="0.25">
      <c r="A4" s="153">
        <v>2021</v>
      </c>
      <c r="B4" s="120" t="s">
        <v>360</v>
      </c>
      <c r="C4" s="107" t="s">
        <v>361</v>
      </c>
      <c r="D4" s="90" t="s">
        <v>300</v>
      </c>
      <c r="E4" s="91" t="s">
        <v>415</v>
      </c>
      <c r="F4" s="26">
        <v>1</v>
      </c>
      <c r="G4" s="26" t="s">
        <v>416</v>
      </c>
      <c r="H4" s="28">
        <v>3000000</v>
      </c>
      <c r="I4" s="26" t="s">
        <v>358</v>
      </c>
      <c r="J4" s="26" t="s">
        <v>373</v>
      </c>
      <c r="K4" s="26" t="s">
        <v>372</v>
      </c>
      <c r="L4" s="26"/>
    </row>
    <row r="5" spans="1:12" s="29" customFormat="1" ht="24" customHeight="1" x14ac:dyDescent="0.25">
      <c r="A5" s="153">
        <v>2021</v>
      </c>
      <c r="B5" s="121">
        <v>11</v>
      </c>
      <c r="C5" s="89" t="s">
        <v>382</v>
      </c>
      <c r="D5" s="90" t="s">
        <v>383</v>
      </c>
      <c r="E5" s="227" t="s">
        <v>384</v>
      </c>
      <c r="F5" s="27">
        <v>1</v>
      </c>
      <c r="G5" s="26" t="s">
        <v>385</v>
      </c>
      <c r="H5" s="28">
        <v>27700000</v>
      </c>
      <c r="I5" s="26" t="s">
        <v>386</v>
      </c>
      <c r="J5" s="26" t="s">
        <v>387</v>
      </c>
      <c r="K5" s="26" t="s">
        <v>388</v>
      </c>
      <c r="L5" s="26"/>
    </row>
    <row r="6" spans="1:12" s="29" customFormat="1" ht="24" customHeight="1" x14ac:dyDescent="0.25">
      <c r="A6" s="153">
        <v>2021</v>
      </c>
      <c r="B6" s="121">
        <v>11</v>
      </c>
      <c r="C6" s="89" t="s">
        <v>389</v>
      </c>
      <c r="D6" s="26" t="s">
        <v>383</v>
      </c>
      <c r="E6" s="227" t="s">
        <v>384</v>
      </c>
      <c r="F6" s="27">
        <v>1</v>
      </c>
      <c r="G6" s="26" t="s">
        <v>385</v>
      </c>
      <c r="H6" s="28">
        <v>23000000</v>
      </c>
      <c r="I6" s="26" t="s">
        <v>386</v>
      </c>
      <c r="J6" s="26" t="s">
        <v>387</v>
      </c>
      <c r="K6" s="26" t="s">
        <v>388</v>
      </c>
      <c r="L6" s="26"/>
    </row>
    <row r="7" spans="1:12" s="29" customFormat="1" ht="24" customHeight="1" x14ac:dyDescent="0.25">
      <c r="A7" s="153">
        <v>2021</v>
      </c>
      <c r="B7" s="121">
        <v>11</v>
      </c>
      <c r="C7" s="89" t="s">
        <v>389</v>
      </c>
      <c r="D7" s="26" t="s">
        <v>390</v>
      </c>
      <c r="E7" s="227" t="s">
        <v>384</v>
      </c>
      <c r="F7" s="27">
        <v>1</v>
      </c>
      <c r="G7" s="26" t="s">
        <v>385</v>
      </c>
      <c r="H7" s="28">
        <v>21000000</v>
      </c>
      <c r="I7" s="26" t="s">
        <v>386</v>
      </c>
      <c r="J7" s="26" t="s">
        <v>387</v>
      </c>
      <c r="K7" s="26" t="s">
        <v>388</v>
      </c>
      <c r="L7" s="26"/>
    </row>
    <row r="8" spans="1:12" s="29" customFormat="1" ht="24" customHeight="1" x14ac:dyDescent="0.25">
      <c r="A8" s="153">
        <v>2021</v>
      </c>
      <c r="B8" s="121">
        <v>11</v>
      </c>
      <c r="C8" s="107" t="s">
        <v>391</v>
      </c>
      <c r="D8" s="90" t="s">
        <v>383</v>
      </c>
      <c r="E8" s="227" t="s">
        <v>384</v>
      </c>
      <c r="F8" s="27">
        <v>1</v>
      </c>
      <c r="G8" s="26" t="s">
        <v>385</v>
      </c>
      <c r="H8" s="28">
        <v>60000000</v>
      </c>
      <c r="I8" s="26" t="s">
        <v>386</v>
      </c>
      <c r="J8" s="26" t="s">
        <v>392</v>
      </c>
      <c r="K8" s="26" t="s">
        <v>393</v>
      </c>
      <c r="L8" s="26"/>
    </row>
    <row r="9" spans="1:12" s="29" customFormat="1" ht="24" customHeight="1" x14ac:dyDescent="0.25">
      <c r="A9" s="153">
        <v>2021</v>
      </c>
      <c r="B9" s="121">
        <v>11</v>
      </c>
      <c r="C9" s="107" t="s">
        <v>394</v>
      </c>
      <c r="D9" s="90" t="s">
        <v>383</v>
      </c>
      <c r="E9" s="227" t="s">
        <v>384</v>
      </c>
      <c r="F9" s="27">
        <v>1</v>
      </c>
      <c r="G9" s="26" t="s">
        <v>385</v>
      </c>
      <c r="H9" s="28">
        <v>60000000</v>
      </c>
      <c r="I9" s="26" t="s">
        <v>386</v>
      </c>
      <c r="J9" s="26" t="s">
        <v>392</v>
      </c>
      <c r="K9" s="26" t="s">
        <v>393</v>
      </c>
      <c r="L9" s="26"/>
    </row>
    <row r="10" spans="1:12" s="29" customFormat="1" ht="24" customHeight="1" x14ac:dyDescent="0.25">
      <c r="A10" s="153">
        <v>2021</v>
      </c>
      <c r="B10" s="121">
        <v>11</v>
      </c>
      <c r="C10" s="89" t="s">
        <v>395</v>
      </c>
      <c r="D10" s="26" t="s">
        <v>390</v>
      </c>
      <c r="E10" s="227" t="s">
        <v>384</v>
      </c>
      <c r="F10" s="27">
        <v>1</v>
      </c>
      <c r="G10" s="26" t="s">
        <v>385</v>
      </c>
      <c r="H10" s="28">
        <v>12000000</v>
      </c>
      <c r="I10" s="26" t="s">
        <v>386</v>
      </c>
      <c r="J10" s="26" t="s">
        <v>392</v>
      </c>
      <c r="K10" s="26" t="s">
        <v>393</v>
      </c>
      <c r="L10" s="26"/>
    </row>
    <row r="11" spans="1:12" s="29" customFormat="1" ht="24" customHeight="1" x14ac:dyDescent="0.25">
      <c r="A11" s="153">
        <v>2021</v>
      </c>
      <c r="B11" s="121">
        <v>11</v>
      </c>
      <c r="C11" s="89" t="s">
        <v>396</v>
      </c>
      <c r="D11" s="90" t="s">
        <v>383</v>
      </c>
      <c r="E11" s="227" t="s">
        <v>384</v>
      </c>
      <c r="F11" s="27">
        <v>1</v>
      </c>
      <c r="G11" s="26" t="s">
        <v>385</v>
      </c>
      <c r="H11" s="28">
        <v>6500000</v>
      </c>
      <c r="I11" s="26" t="s">
        <v>386</v>
      </c>
      <c r="J11" s="26" t="s">
        <v>387</v>
      </c>
      <c r="K11" s="26" t="s">
        <v>388</v>
      </c>
      <c r="L11" s="26"/>
    </row>
    <row r="12" spans="1:12" s="29" customFormat="1" ht="24" customHeight="1" x14ac:dyDescent="0.25">
      <c r="A12" s="153">
        <v>2021</v>
      </c>
      <c r="B12" s="121">
        <v>11</v>
      </c>
      <c r="C12" s="150" t="s">
        <v>508</v>
      </c>
      <c r="D12" s="26" t="s">
        <v>509</v>
      </c>
      <c r="E12" s="322" t="s">
        <v>510</v>
      </c>
      <c r="F12" s="90">
        <v>1</v>
      </c>
      <c r="G12" s="68" t="s">
        <v>511</v>
      </c>
      <c r="H12" s="28">
        <v>3300000</v>
      </c>
      <c r="I12" s="26" t="s">
        <v>512</v>
      </c>
      <c r="J12" s="26" t="s">
        <v>513</v>
      </c>
      <c r="K12" s="26" t="s">
        <v>514</v>
      </c>
      <c r="L12" s="26"/>
    </row>
    <row r="13" spans="1:12" s="29" customFormat="1" ht="24" customHeight="1" x14ac:dyDescent="0.25">
      <c r="A13" s="153"/>
      <c r="B13" s="121"/>
      <c r="C13" s="122" t="s">
        <v>127</v>
      </c>
      <c r="D13" s="26"/>
      <c r="E13" s="12"/>
      <c r="F13" s="27"/>
      <c r="G13" s="26"/>
      <c r="H13" s="28"/>
      <c r="I13" s="26"/>
      <c r="J13" s="26"/>
      <c r="K13" s="26"/>
      <c r="L13" s="26"/>
    </row>
    <row r="14" spans="1:12" s="29" customFormat="1" ht="24" customHeight="1" x14ac:dyDescent="0.25">
      <c r="A14" s="153"/>
      <c r="B14" s="121"/>
      <c r="C14" s="89"/>
      <c r="D14" s="26"/>
      <c r="E14" s="12"/>
      <c r="F14" s="27"/>
      <c r="G14" s="26"/>
      <c r="H14" s="28"/>
      <c r="I14" s="26"/>
      <c r="J14" s="26"/>
      <c r="K14" s="26"/>
      <c r="L14" s="26"/>
    </row>
    <row r="15" spans="1:12" s="29" customFormat="1" ht="24" customHeight="1" x14ac:dyDescent="0.25">
      <c r="A15" s="153"/>
      <c r="B15" s="121"/>
      <c r="C15" s="89"/>
      <c r="D15" s="26"/>
      <c r="E15" s="12"/>
      <c r="F15" s="27"/>
      <c r="G15" s="26"/>
      <c r="H15" s="28"/>
      <c r="I15" s="26"/>
      <c r="J15" s="26"/>
      <c r="K15" s="26"/>
      <c r="L15" s="26"/>
    </row>
    <row r="16" spans="1:12" s="29" customFormat="1" ht="24" customHeight="1" x14ac:dyDescent="0.25">
      <c r="A16" s="153"/>
      <c r="B16" s="121"/>
      <c r="C16" s="89"/>
      <c r="D16" s="26"/>
      <c r="E16" s="12"/>
      <c r="F16" s="27"/>
      <c r="G16" s="26"/>
      <c r="H16" s="28"/>
      <c r="I16" s="26"/>
      <c r="J16" s="26"/>
      <c r="K16" s="26"/>
      <c r="L16" s="26"/>
    </row>
    <row r="17" spans="1:12" s="29" customFormat="1" ht="24" customHeight="1" x14ac:dyDescent="0.25">
      <c r="A17" s="153"/>
      <c r="B17" s="121"/>
      <c r="C17" s="122"/>
      <c r="D17" s="26"/>
      <c r="E17" s="12"/>
      <c r="F17" s="27"/>
      <c r="G17" s="26"/>
      <c r="H17" s="28"/>
      <c r="I17" s="26"/>
      <c r="J17" s="26"/>
      <c r="K17" s="26"/>
      <c r="L17" s="26"/>
    </row>
    <row r="18" spans="1:12" s="29" customFormat="1" ht="24" customHeight="1" x14ac:dyDescent="0.25">
      <c r="A18" s="153"/>
      <c r="B18" s="121"/>
      <c r="C18" s="89"/>
      <c r="D18" s="26"/>
      <c r="E18" s="12"/>
      <c r="F18" s="27"/>
      <c r="G18" s="26"/>
      <c r="H18" s="28"/>
      <c r="I18" s="26"/>
      <c r="J18" s="26"/>
      <c r="K18" s="26"/>
      <c r="L18" s="26"/>
    </row>
    <row r="19" spans="1:12" s="29" customFormat="1" ht="24" customHeight="1" x14ac:dyDescent="0.25">
      <c r="A19" s="153"/>
      <c r="B19" s="121"/>
      <c r="C19" s="122"/>
      <c r="D19" s="26"/>
      <c r="E19" s="12"/>
      <c r="F19" s="27"/>
      <c r="G19" s="26"/>
      <c r="H19" s="28"/>
      <c r="I19" s="26"/>
      <c r="J19" s="26"/>
      <c r="K19" s="26"/>
      <c r="L19" s="26"/>
    </row>
    <row r="20" spans="1:12" s="29" customFormat="1" ht="24" customHeight="1" x14ac:dyDescent="0.25">
      <c r="A20" s="153"/>
      <c r="B20" s="121"/>
      <c r="C20" s="89"/>
      <c r="D20" s="26"/>
      <c r="E20" s="12"/>
      <c r="F20" s="27"/>
      <c r="G20" s="26"/>
      <c r="H20" s="28"/>
      <c r="I20" s="26"/>
      <c r="J20" s="26"/>
      <c r="K20" s="26"/>
      <c r="L20" s="26"/>
    </row>
    <row r="21" spans="1:12" s="29" customFormat="1" ht="24" customHeight="1" x14ac:dyDescent="0.25">
      <c r="A21" s="153"/>
      <c r="B21" s="121"/>
      <c r="C21" s="89"/>
      <c r="D21" s="26"/>
      <c r="E21" s="12"/>
      <c r="F21" s="27"/>
      <c r="G21" s="26"/>
      <c r="H21" s="28"/>
      <c r="I21" s="26"/>
      <c r="J21" s="26"/>
      <c r="K21" s="26"/>
      <c r="L21" s="26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211" customWidth="1"/>
    <col min="2" max="2" width="8.77734375" style="211" customWidth="1"/>
    <col min="3" max="3" width="44.21875" style="212" customWidth="1"/>
    <col min="4" max="4" width="10.88671875" style="211" customWidth="1"/>
    <col min="5" max="5" width="12.44140625" style="211" customWidth="1"/>
    <col min="6" max="6" width="18.88671875" style="211" customWidth="1"/>
    <col min="7" max="7" width="11.21875" style="211" customWidth="1"/>
    <col min="8" max="9" width="12.44140625" style="211" customWidth="1"/>
    <col min="10" max="16384" width="8.88671875" style="67"/>
  </cols>
  <sheetData>
    <row r="1" spans="1:12" ht="36" customHeight="1" x14ac:dyDescent="0.15">
      <c r="A1" s="196" t="s">
        <v>68</v>
      </c>
      <c r="B1" s="196"/>
      <c r="C1" s="197"/>
      <c r="D1" s="196"/>
      <c r="E1" s="196"/>
      <c r="F1" s="196"/>
      <c r="G1" s="196"/>
      <c r="H1" s="196"/>
      <c r="I1" s="196"/>
      <c r="J1" s="181"/>
      <c r="K1" s="181"/>
      <c r="L1" s="181"/>
    </row>
    <row r="2" spans="1:12" s="29" customFormat="1" ht="25.5" customHeight="1" x14ac:dyDescent="0.25">
      <c r="A2" s="72" t="s">
        <v>92</v>
      </c>
      <c r="B2" s="199"/>
      <c r="C2" s="200"/>
      <c r="D2" s="201"/>
      <c r="E2" s="201"/>
      <c r="F2" s="201"/>
      <c r="G2" s="201"/>
      <c r="H2" s="201"/>
      <c r="I2" s="138" t="s">
        <v>83</v>
      </c>
      <c r="J2" s="201"/>
      <c r="K2" s="201"/>
      <c r="L2" s="201"/>
    </row>
    <row r="3" spans="1:12" ht="35.25" customHeight="1" x14ac:dyDescent="0.15">
      <c r="A3" s="206" t="s">
        <v>39</v>
      </c>
      <c r="B3" s="207" t="s">
        <v>40</v>
      </c>
      <c r="C3" s="208" t="s">
        <v>52</v>
      </c>
      <c r="D3" s="208" t="s">
        <v>0</v>
      </c>
      <c r="E3" s="209" t="s">
        <v>94</v>
      </c>
      <c r="F3" s="206" t="s">
        <v>41</v>
      </c>
      <c r="G3" s="206" t="s">
        <v>42</v>
      </c>
      <c r="H3" s="206" t="s">
        <v>43</v>
      </c>
      <c r="I3" s="210" t="s">
        <v>1</v>
      </c>
    </row>
    <row r="4" spans="1:12" s="198" customFormat="1" ht="24" customHeight="1" x14ac:dyDescent="0.15">
      <c r="A4" s="153">
        <v>2021</v>
      </c>
      <c r="B4" s="121">
        <v>11</v>
      </c>
      <c r="C4" s="107" t="s">
        <v>348</v>
      </c>
      <c r="D4" s="90" t="s">
        <v>300</v>
      </c>
      <c r="E4" s="28">
        <v>11000000</v>
      </c>
      <c r="F4" s="26" t="s">
        <v>349</v>
      </c>
      <c r="G4" s="26" t="s">
        <v>350</v>
      </c>
      <c r="H4" s="26" t="s">
        <v>351</v>
      </c>
      <c r="I4" s="68" t="s">
        <v>418</v>
      </c>
      <c r="J4" s="67"/>
      <c r="K4" s="67"/>
      <c r="L4" s="67"/>
    </row>
    <row r="5" spans="1:12" s="198" customFormat="1" ht="24" customHeight="1" x14ac:dyDescent="0.15">
      <c r="A5" s="153">
        <v>2021</v>
      </c>
      <c r="B5" s="120" t="s">
        <v>352</v>
      </c>
      <c r="C5" s="107" t="s">
        <v>353</v>
      </c>
      <c r="D5" s="90" t="s">
        <v>300</v>
      </c>
      <c r="E5" s="91">
        <v>35000000</v>
      </c>
      <c r="F5" s="26" t="s">
        <v>354</v>
      </c>
      <c r="G5" s="26" t="s">
        <v>355</v>
      </c>
      <c r="H5" s="26" t="s">
        <v>356</v>
      </c>
      <c r="I5" s="68"/>
      <c r="J5" s="67"/>
      <c r="K5" s="67"/>
      <c r="L5" s="67"/>
    </row>
    <row r="6" spans="1:12" s="29" customFormat="1" ht="24" customHeight="1" x14ac:dyDescent="0.25">
      <c r="A6" s="153">
        <v>2021</v>
      </c>
      <c r="B6" s="120" t="s">
        <v>352</v>
      </c>
      <c r="C6" s="107" t="s">
        <v>357</v>
      </c>
      <c r="D6" s="90" t="s">
        <v>300</v>
      </c>
      <c r="E6" s="91">
        <v>2000000</v>
      </c>
      <c r="F6" s="26" t="s">
        <v>354</v>
      </c>
      <c r="G6" s="26" t="s">
        <v>355</v>
      </c>
      <c r="H6" s="26" t="s">
        <v>356</v>
      </c>
      <c r="I6" s="26"/>
    </row>
    <row r="7" spans="1:12" ht="24" customHeight="1" x14ac:dyDescent="0.15">
      <c r="A7" s="153">
        <v>2021</v>
      </c>
      <c r="B7" s="121">
        <v>11</v>
      </c>
      <c r="C7" s="107" t="s">
        <v>363</v>
      </c>
      <c r="D7" s="90" t="s">
        <v>300</v>
      </c>
      <c r="E7" s="28">
        <v>3200000</v>
      </c>
      <c r="F7" s="26" t="s">
        <v>358</v>
      </c>
      <c r="G7" s="26" t="s">
        <v>373</v>
      </c>
      <c r="H7" s="26" t="s">
        <v>362</v>
      </c>
      <c r="I7" s="68"/>
    </row>
    <row r="8" spans="1:12" ht="24" customHeight="1" x14ac:dyDescent="0.15">
      <c r="A8" s="153">
        <v>2021</v>
      </c>
      <c r="B8" s="120">
        <v>11</v>
      </c>
      <c r="C8" s="107" t="s">
        <v>359</v>
      </c>
      <c r="D8" s="90" t="s">
        <v>300</v>
      </c>
      <c r="E8" s="28">
        <v>10000000</v>
      </c>
      <c r="F8" s="26" t="s">
        <v>358</v>
      </c>
      <c r="G8" s="26" t="s">
        <v>373</v>
      </c>
      <c r="H8" s="26" t="s">
        <v>299</v>
      </c>
      <c r="I8" s="244"/>
    </row>
    <row r="9" spans="1:12" ht="24" customHeight="1" x14ac:dyDescent="0.15">
      <c r="A9" s="153">
        <v>2021</v>
      </c>
      <c r="B9" s="121">
        <v>11</v>
      </c>
      <c r="C9" s="107" t="s">
        <v>364</v>
      </c>
      <c r="D9" s="90" t="s">
        <v>300</v>
      </c>
      <c r="E9" s="28">
        <v>13000000</v>
      </c>
      <c r="F9" s="26" t="s">
        <v>277</v>
      </c>
      <c r="G9" s="26" t="s">
        <v>278</v>
      </c>
      <c r="H9" s="26" t="s">
        <v>279</v>
      </c>
      <c r="I9" s="68"/>
    </row>
    <row r="10" spans="1:12" ht="24" customHeight="1" x14ac:dyDescent="0.15">
      <c r="A10" s="153">
        <v>2021</v>
      </c>
      <c r="B10" s="120">
        <v>11</v>
      </c>
      <c r="C10" s="107" t="s">
        <v>365</v>
      </c>
      <c r="D10" s="90" t="s">
        <v>300</v>
      </c>
      <c r="E10" s="151">
        <v>4000000</v>
      </c>
      <c r="F10" s="90" t="s">
        <v>277</v>
      </c>
      <c r="G10" s="68" t="s">
        <v>366</v>
      </c>
      <c r="H10" s="151" t="s">
        <v>367</v>
      </c>
      <c r="I10" s="68"/>
    </row>
    <row r="11" spans="1:12" ht="24" customHeight="1" x14ac:dyDescent="0.15">
      <c r="A11" s="153">
        <v>2021</v>
      </c>
      <c r="B11" s="120">
        <v>11</v>
      </c>
      <c r="C11" s="107" t="s">
        <v>368</v>
      </c>
      <c r="D11" s="90" t="s">
        <v>300</v>
      </c>
      <c r="E11" s="151">
        <v>7000000</v>
      </c>
      <c r="F11" s="90" t="s">
        <v>277</v>
      </c>
      <c r="G11" s="68" t="s">
        <v>301</v>
      </c>
      <c r="H11" s="151" t="s">
        <v>302</v>
      </c>
      <c r="I11" s="68"/>
    </row>
    <row r="12" spans="1:12" s="152" customFormat="1" ht="24" customHeight="1" x14ac:dyDescent="0.15">
      <c r="A12" s="153">
        <v>2021</v>
      </c>
      <c r="B12" s="120">
        <v>11</v>
      </c>
      <c r="C12" s="107" t="s">
        <v>369</v>
      </c>
      <c r="D12" s="90" t="s">
        <v>300</v>
      </c>
      <c r="E12" s="151">
        <v>3800000</v>
      </c>
      <c r="F12" s="90" t="s">
        <v>277</v>
      </c>
      <c r="G12" s="68" t="s">
        <v>370</v>
      </c>
      <c r="H12" s="68" t="s">
        <v>371</v>
      </c>
      <c r="I12" s="68"/>
      <c r="J12" s="67"/>
      <c r="K12" s="67"/>
      <c r="L12" s="67"/>
    </row>
    <row r="13" spans="1:12" s="152" customFormat="1" ht="24" customHeight="1" x14ac:dyDescent="0.15">
      <c r="A13" s="153">
        <v>2021</v>
      </c>
      <c r="B13" s="121">
        <v>11</v>
      </c>
      <c r="C13" s="107" t="s">
        <v>374</v>
      </c>
      <c r="D13" s="90" t="s">
        <v>300</v>
      </c>
      <c r="E13" s="28">
        <v>8360000</v>
      </c>
      <c r="F13" s="26" t="s">
        <v>375</v>
      </c>
      <c r="G13" s="26" t="s">
        <v>377</v>
      </c>
      <c r="H13" s="26" t="s">
        <v>379</v>
      </c>
      <c r="I13" s="68"/>
      <c r="J13" s="67"/>
      <c r="K13" s="67"/>
      <c r="L13" s="67"/>
    </row>
    <row r="14" spans="1:12" ht="24" customHeight="1" x14ac:dyDescent="0.15">
      <c r="A14" s="153">
        <v>2021</v>
      </c>
      <c r="B14" s="120">
        <v>11</v>
      </c>
      <c r="C14" s="107" t="s">
        <v>380</v>
      </c>
      <c r="D14" s="90" t="s">
        <v>300</v>
      </c>
      <c r="E14" s="28">
        <v>45000000</v>
      </c>
      <c r="F14" s="26" t="s">
        <v>381</v>
      </c>
      <c r="G14" s="26" t="s">
        <v>376</v>
      </c>
      <c r="H14" s="26" t="s">
        <v>378</v>
      </c>
      <c r="I14" s="244" t="s">
        <v>417</v>
      </c>
    </row>
    <row r="15" spans="1:12" s="198" customFormat="1" ht="24" customHeight="1" x14ac:dyDescent="0.15">
      <c r="A15" s="153">
        <v>2021</v>
      </c>
      <c r="B15" s="121">
        <v>11</v>
      </c>
      <c r="C15" s="107" t="s">
        <v>397</v>
      </c>
      <c r="D15" s="90" t="s">
        <v>300</v>
      </c>
      <c r="E15" s="28">
        <v>11000000</v>
      </c>
      <c r="F15" s="26" t="s">
        <v>398</v>
      </c>
      <c r="G15" s="26" t="s">
        <v>399</v>
      </c>
      <c r="H15" s="26" t="s">
        <v>400</v>
      </c>
      <c r="I15" s="68"/>
      <c r="J15" s="67"/>
      <c r="K15" s="67"/>
      <c r="L15" s="67"/>
    </row>
    <row r="16" spans="1:12" s="198" customFormat="1" ht="24" customHeight="1" x14ac:dyDescent="0.15">
      <c r="A16" s="154">
        <v>2021</v>
      </c>
      <c r="B16" s="120">
        <v>11</v>
      </c>
      <c r="C16" s="193" t="s">
        <v>515</v>
      </c>
      <c r="D16" s="90" t="s">
        <v>300</v>
      </c>
      <c r="E16" s="91">
        <v>2000000</v>
      </c>
      <c r="F16" s="26" t="s">
        <v>398</v>
      </c>
      <c r="G16" s="68" t="s">
        <v>516</v>
      </c>
      <c r="H16" s="26" t="s">
        <v>517</v>
      </c>
      <c r="I16" s="68"/>
      <c r="J16" s="67"/>
      <c r="K16" s="67"/>
      <c r="L16" s="67"/>
    </row>
    <row r="17" spans="1:12" s="198" customFormat="1" ht="24" customHeight="1" x14ac:dyDescent="0.15">
      <c r="A17" s="154"/>
      <c r="B17" s="120"/>
      <c r="C17" s="122" t="s">
        <v>419</v>
      </c>
      <c r="D17" s="90"/>
      <c r="E17" s="91"/>
      <c r="F17" s="68"/>
      <c r="G17" s="68"/>
      <c r="H17" s="68"/>
      <c r="I17" s="68"/>
      <c r="J17" s="67"/>
      <c r="K17" s="67"/>
      <c r="L17" s="67"/>
    </row>
    <row r="18" spans="1:12" s="198" customFormat="1" ht="24" customHeight="1" x14ac:dyDescent="0.15">
      <c r="A18" s="154"/>
      <c r="B18" s="120"/>
      <c r="C18" s="122"/>
      <c r="D18" s="90"/>
      <c r="E18" s="91"/>
      <c r="F18" s="68"/>
      <c r="G18" s="68"/>
      <c r="H18" s="68"/>
      <c r="I18" s="68"/>
      <c r="J18" s="67"/>
      <c r="K18" s="67"/>
      <c r="L18" s="67"/>
    </row>
    <row r="19" spans="1:12" s="198" customFormat="1" ht="24" customHeight="1" x14ac:dyDescent="0.15">
      <c r="A19" s="154"/>
      <c r="B19" s="120"/>
      <c r="C19" s="122"/>
      <c r="D19" s="90"/>
      <c r="E19" s="91"/>
      <c r="F19" s="68"/>
      <c r="G19" s="68"/>
      <c r="H19" s="68"/>
      <c r="I19" s="68"/>
      <c r="J19" s="67"/>
      <c r="K19" s="67"/>
      <c r="L19" s="67"/>
    </row>
    <row r="20" spans="1:12" ht="24" customHeight="1" x14ac:dyDescent="0.15">
      <c r="A20" s="154"/>
      <c r="B20" s="120"/>
      <c r="C20" s="122"/>
      <c r="D20" s="90"/>
      <c r="E20" s="91"/>
      <c r="F20" s="68"/>
      <c r="G20" s="68"/>
      <c r="H20" s="68"/>
      <c r="I20" s="6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211" customWidth="1"/>
    <col min="2" max="2" width="8.77734375" style="211" customWidth="1"/>
    <col min="3" max="3" width="46.6640625" style="212" bestFit="1" customWidth="1"/>
    <col min="4" max="4" width="10.88671875" style="211" customWidth="1"/>
    <col min="5" max="8" width="12.44140625" style="211" customWidth="1"/>
    <col min="9" max="10" width="11.33203125" style="211" customWidth="1"/>
    <col min="11" max="11" width="11.6640625" style="214" customWidth="1"/>
    <col min="12" max="12" width="11.33203125" style="211" bestFit="1" customWidth="1"/>
    <col min="13" max="13" width="8.88671875" style="211"/>
    <col min="14" max="16384" width="8.88671875" style="67"/>
  </cols>
  <sheetData>
    <row r="1" spans="1:13" ht="36" customHeight="1" x14ac:dyDescent="0.15">
      <c r="A1" s="196" t="s">
        <v>71</v>
      </c>
      <c r="B1" s="196"/>
      <c r="C1" s="197"/>
      <c r="D1" s="196"/>
      <c r="E1" s="196"/>
      <c r="F1" s="196"/>
      <c r="G1" s="196"/>
      <c r="H1" s="196"/>
      <c r="I1" s="196"/>
      <c r="J1" s="196"/>
      <c r="K1" s="196"/>
      <c r="L1" s="196"/>
      <c r="M1" s="213"/>
    </row>
    <row r="2" spans="1:13" s="29" customFormat="1" ht="25.5" customHeight="1" x14ac:dyDescent="0.25">
      <c r="A2" s="72" t="s">
        <v>92</v>
      </c>
      <c r="B2" s="199"/>
      <c r="C2" s="200"/>
      <c r="D2" s="201"/>
      <c r="E2" s="201"/>
      <c r="F2" s="201"/>
      <c r="G2" s="201"/>
      <c r="H2" s="201"/>
      <c r="I2" s="201"/>
      <c r="J2" s="201"/>
      <c r="K2" s="201"/>
      <c r="L2" s="201"/>
      <c r="M2" s="138" t="s">
        <v>83</v>
      </c>
    </row>
    <row r="3" spans="1:13" ht="35.25" customHeight="1" x14ac:dyDescent="0.15">
      <c r="A3" s="206" t="s">
        <v>39</v>
      </c>
      <c r="B3" s="207" t="s">
        <v>40</v>
      </c>
      <c r="C3" s="208" t="s">
        <v>70</v>
      </c>
      <c r="D3" s="206" t="s">
        <v>69</v>
      </c>
      <c r="E3" s="207" t="s">
        <v>0</v>
      </c>
      <c r="F3" s="207" t="s">
        <v>87</v>
      </c>
      <c r="G3" s="207" t="s">
        <v>86</v>
      </c>
      <c r="H3" s="207" t="s">
        <v>85</v>
      </c>
      <c r="I3" s="207" t="s">
        <v>84</v>
      </c>
      <c r="J3" s="206" t="s">
        <v>41</v>
      </c>
      <c r="K3" s="206" t="s">
        <v>42</v>
      </c>
      <c r="L3" s="206" t="s">
        <v>43</v>
      </c>
      <c r="M3" s="210" t="s">
        <v>1</v>
      </c>
    </row>
    <row r="4" spans="1:13" s="29" customFormat="1" ht="24" customHeight="1" x14ac:dyDescent="0.25">
      <c r="A4" s="153">
        <v>2021</v>
      </c>
      <c r="B4" s="120" t="s">
        <v>404</v>
      </c>
      <c r="C4" s="246" t="s">
        <v>405</v>
      </c>
      <c r="D4" s="26" t="s">
        <v>406</v>
      </c>
      <c r="E4" s="12" t="s">
        <v>414</v>
      </c>
      <c r="F4" s="92">
        <v>55000000</v>
      </c>
      <c r="G4" s="93">
        <v>0</v>
      </c>
      <c r="H4" s="93">
        <v>0</v>
      </c>
      <c r="I4" s="92">
        <v>55000000</v>
      </c>
      <c r="J4" s="26" t="s">
        <v>401</v>
      </c>
      <c r="K4" s="26" t="s">
        <v>402</v>
      </c>
      <c r="L4" s="26" t="s">
        <v>403</v>
      </c>
      <c r="M4" s="28"/>
    </row>
    <row r="5" spans="1:13" s="29" customFormat="1" ht="24" customHeight="1" x14ac:dyDescent="0.25">
      <c r="A5" s="153">
        <v>2021</v>
      </c>
      <c r="B5" s="120">
        <v>11</v>
      </c>
      <c r="C5" s="193" t="s">
        <v>303</v>
      </c>
      <c r="D5" s="26" t="s">
        <v>235</v>
      </c>
      <c r="E5" s="12" t="s">
        <v>414</v>
      </c>
      <c r="F5" s="92">
        <v>151639000</v>
      </c>
      <c r="G5" s="93">
        <v>79930000</v>
      </c>
      <c r="H5" s="93">
        <v>71709000</v>
      </c>
      <c r="I5" s="92">
        <f>SUM(G5:H5)</f>
        <v>151639000</v>
      </c>
      <c r="J5" s="26" t="s">
        <v>304</v>
      </c>
      <c r="K5" s="26" t="s">
        <v>305</v>
      </c>
      <c r="L5" s="26" t="s">
        <v>306</v>
      </c>
      <c r="M5" s="28"/>
    </row>
    <row r="6" spans="1:13" s="29" customFormat="1" ht="24" customHeight="1" x14ac:dyDescent="0.25">
      <c r="A6" s="153">
        <v>2021</v>
      </c>
      <c r="B6" s="121">
        <v>11</v>
      </c>
      <c r="C6" s="246" t="s">
        <v>407</v>
      </c>
      <c r="D6" s="26" t="s">
        <v>413</v>
      </c>
      <c r="E6" s="12" t="s">
        <v>414</v>
      </c>
      <c r="F6" s="92">
        <v>49890000</v>
      </c>
      <c r="G6" s="93" t="s">
        <v>408</v>
      </c>
      <c r="H6" s="93" t="s">
        <v>409</v>
      </c>
      <c r="I6" s="245">
        <v>49890000</v>
      </c>
      <c r="J6" s="26" t="s">
        <v>410</v>
      </c>
      <c r="K6" s="26" t="s">
        <v>411</v>
      </c>
      <c r="L6" s="26" t="s">
        <v>412</v>
      </c>
      <c r="M6" s="28"/>
    </row>
    <row r="7" spans="1:13" s="29" customFormat="1" ht="24" customHeight="1" x14ac:dyDescent="0.25">
      <c r="A7" s="26"/>
      <c r="B7" s="68"/>
      <c r="C7" s="122" t="s">
        <v>127</v>
      </c>
      <c r="D7" s="26"/>
      <c r="E7" s="12"/>
      <c r="F7" s="92"/>
      <c r="G7" s="93"/>
      <c r="H7" s="93"/>
      <c r="I7" s="93"/>
      <c r="J7" s="26"/>
      <c r="K7" s="26"/>
      <c r="L7" s="26"/>
      <c r="M7" s="28"/>
    </row>
    <row r="8" spans="1:13" s="29" customFormat="1" ht="24" customHeight="1" x14ac:dyDescent="0.25">
      <c r="A8" s="26"/>
      <c r="B8" s="68"/>
      <c r="C8" s="70"/>
      <c r="D8" s="26"/>
      <c r="E8" s="12"/>
      <c r="F8" s="92"/>
      <c r="G8" s="93"/>
      <c r="H8" s="93"/>
      <c r="I8" s="93"/>
      <c r="J8" s="26"/>
      <c r="K8" s="26"/>
      <c r="L8" s="26"/>
      <c r="M8" s="28"/>
    </row>
    <row r="9" spans="1:13" s="29" customFormat="1" ht="24" customHeight="1" x14ac:dyDescent="0.25">
      <c r="A9" s="26"/>
      <c r="B9" s="68"/>
      <c r="C9" s="70"/>
      <c r="D9" s="26"/>
      <c r="E9" s="12"/>
      <c r="F9" s="92"/>
      <c r="G9" s="93"/>
      <c r="H9" s="93"/>
      <c r="I9" s="93"/>
      <c r="J9" s="26"/>
      <c r="K9" s="26"/>
      <c r="L9" s="26"/>
      <c r="M9" s="28"/>
    </row>
    <row r="10" spans="1:13" s="29" customFormat="1" ht="24" customHeight="1" x14ac:dyDescent="0.25">
      <c r="A10" s="26"/>
      <c r="B10" s="68"/>
      <c r="C10" s="70"/>
      <c r="D10" s="26"/>
      <c r="E10" s="12"/>
      <c r="F10" s="92"/>
      <c r="G10" s="93"/>
      <c r="H10" s="93"/>
      <c r="I10" s="93"/>
      <c r="J10" s="26"/>
      <c r="K10" s="26"/>
      <c r="L10" s="26"/>
      <c r="M10" s="28"/>
    </row>
    <row r="11" spans="1:13" s="29" customFormat="1" ht="24" customHeight="1" x14ac:dyDescent="0.25">
      <c r="A11" s="26"/>
      <c r="B11" s="68"/>
      <c r="C11" s="70"/>
      <c r="D11" s="26"/>
      <c r="E11" s="12"/>
      <c r="F11" s="92"/>
      <c r="G11" s="93"/>
      <c r="H11" s="93"/>
      <c r="I11" s="93"/>
      <c r="J11" s="26"/>
      <c r="K11" s="26"/>
      <c r="L11" s="26"/>
      <c r="M11" s="28"/>
    </row>
    <row r="12" spans="1:13" s="29" customFormat="1" ht="24" customHeight="1" x14ac:dyDescent="0.25">
      <c r="A12" s="26"/>
      <c r="B12" s="68"/>
      <c r="C12" s="70"/>
      <c r="D12" s="26"/>
      <c r="E12" s="12"/>
      <c r="F12" s="92"/>
      <c r="G12" s="93"/>
      <c r="H12" s="93"/>
      <c r="I12" s="93"/>
      <c r="J12" s="26"/>
      <c r="K12" s="26"/>
      <c r="L12" s="26"/>
      <c r="M12" s="28"/>
    </row>
    <row r="13" spans="1:13" s="29" customFormat="1" ht="24" customHeight="1" x14ac:dyDescent="0.25">
      <c r="A13" s="26"/>
      <c r="B13" s="68"/>
      <c r="C13" s="70"/>
      <c r="D13" s="26"/>
      <c r="E13" s="12"/>
      <c r="F13" s="92"/>
      <c r="G13" s="93"/>
      <c r="H13" s="93"/>
      <c r="I13" s="93"/>
      <c r="J13" s="26"/>
      <c r="K13" s="26"/>
      <c r="L13" s="26"/>
      <c r="M13" s="28"/>
    </row>
    <row r="14" spans="1:13" s="29" customFormat="1" ht="24" customHeight="1" x14ac:dyDescent="0.25">
      <c r="A14" s="26"/>
      <c r="B14" s="68"/>
      <c r="C14" s="97"/>
      <c r="D14" s="26"/>
      <c r="E14" s="12"/>
      <c r="F14" s="92"/>
      <c r="G14" s="93"/>
      <c r="H14" s="93"/>
      <c r="I14" s="93"/>
      <c r="J14" s="26"/>
      <c r="K14" s="26"/>
      <c r="L14" s="26"/>
      <c r="M14" s="28"/>
    </row>
    <row r="15" spans="1:13" s="29" customFormat="1" ht="24" customHeight="1" x14ac:dyDescent="0.25">
      <c r="A15" s="26"/>
      <c r="B15" s="68"/>
      <c r="C15" s="70"/>
      <c r="D15" s="26"/>
      <c r="E15" s="12"/>
      <c r="F15" s="92"/>
      <c r="G15" s="93"/>
      <c r="H15" s="93"/>
      <c r="I15" s="93"/>
      <c r="J15" s="26"/>
      <c r="K15" s="26"/>
      <c r="L15" s="26"/>
      <c r="M15" s="28"/>
    </row>
    <row r="16" spans="1:13" s="29" customFormat="1" ht="24" customHeight="1" x14ac:dyDescent="0.25">
      <c r="A16" s="26"/>
      <c r="B16" s="68"/>
      <c r="C16" s="70"/>
      <c r="D16" s="26"/>
      <c r="E16" s="12"/>
      <c r="F16" s="92"/>
      <c r="G16" s="93"/>
      <c r="H16" s="93"/>
      <c r="I16" s="93"/>
      <c r="J16" s="26"/>
      <c r="K16" s="26"/>
      <c r="L16" s="26"/>
      <c r="M16" s="28"/>
    </row>
    <row r="17" spans="1:13" s="29" customFormat="1" ht="24" customHeight="1" x14ac:dyDescent="0.25">
      <c r="A17" s="26"/>
      <c r="B17" s="68"/>
      <c r="C17" s="70"/>
      <c r="D17" s="26"/>
      <c r="E17" s="12"/>
      <c r="F17" s="92"/>
      <c r="G17" s="93"/>
      <c r="H17" s="93"/>
      <c r="I17" s="93"/>
      <c r="J17" s="26"/>
      <c r="K17" s="26"/>
      <c r="L17" s="26"/>
      <c r="M17" s="28"/>
    </row>
    <row r="18" spans="1:13" s="29" customFormat="1" ht="24" customHeight="1" x14ac:dyDescent="0.25">
      <c r="A18" s="26"/>
      <c r="B18" s="68"/>
      <c r="C18" s="70"/>
      <c r="D18" s="26"/>
      <c r="E18" s="12"/>
      <c r="F18" s="92"/>
      <c r="G18" s="93"/>
      <c r="H18" s="93"/>
      <c r="I18" s="93"/>
      <c r="J18" s="26"/>
      <c r="K18" s="26"/>
      <c r="L18" s="26"/>
      <c r="M18" s="28"/>
    </row>
    <row r="19" spans="1:13" s="29" customFormat="1" ht="24" customHeight="1" x14ac:dyDescent="0.25">
      <c r="A19" s="26"/>
      <c r="B19" s="68"/>
      <c r="C19" s="70"/>
      <c r="D19" s="26"/>
      <c r="E19" s="12"/>
      <c r="F19" s="92"/>
      <c r="G19" s="93"/>
      <c r="H19" s="93"/>
      <c r="I19" s="93"/>
      <c r="J19" s="26"/>
      <c r="K19" s="26"/>
      <c r="L19" s="26"/>
      <c r="M19" s="28"/>
    </row>
    <row r="20" spans="1:13" s="29" customFormat="1" ht="24" customHeight="1" x14ac:dyDescent="0.25">
      <c r="A20" s="26"/>
      <c r="B20" s="68"/>
      <c r="C20" s="70"/>
      <c r="D20" s="26"/>
      <c r="E20" s="12"/>
      <c r="F20" s="92"/>
      <c r="G20" s="93"/>
      <c r="H20" s="93"/>
      <c r="I20" s="93"/>
      <c r="J20" s="26"/>
      <c r="K20" s="26"/>
      <c r="L20" s="26"/>
      <c r="M20" s="2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showGridLines="0" zoomScaleNormal="100" workbookViewId="0">
      <pane ySplit="3" topLeftCell="A4" activePane="bottomLeft" state="frozen"/>
      <selection activeCell="A3" sqref="A3:A4"/>
      <selection pane="bottomLeft" activeCell="A4" sqref="A4"/>
    </sheetView>
  </sheetViews>
  <sheetFormatPr defaultRowHeight="24" customHeight="1" x14ac:dyDescent="0.15"/>
  <cols>
    <col min="1" max="1" width="12" style="39" customWidth="1"/>
    <col min="2" max="2" width="56.5546875" style="39" customWidth="1"/>
    <col min="3" max="3" width="9.5546875" style="39" customWidth="1"/>
    <col min="4" max="4" width="8.88671875" style="39" customWidth="1"/>
    <col min="5" max="5" width="9.21875" style="39" customWidth="1"/>
    <col min="6" max="8" width="9.6640625" style="39" customWidth="1"/>
    <col min="9" max="9" width="11.109375" style="39" customWidth="1"/>
    <col min="10" max="10" width="9.6640625" style="39" customWidth="1"/>
    <col min="11" max="11" width="8.44140625" style="39" customWidth="1"/>
    <col min="12" max="12" width="1.5546875" style="25" customWidth="1"/>
    <col min="13" max="13" width="8.88671875" style="25" hidden="1" customWidth="1"/>
    <col min="14" max="15" width="9.6640625" style="39" hidden="1" customWidth="1"/>
    <col min="16" max="16" width="8.88671875" style="25" hidden="1" customWidth="1"/>
    <col min="17" max="17" width="12.6640625" style="25" hidden="1" customWidth="1"/>
    <col min="18" max="18" width="8.88671875" style="25" customWidth="1"/>
    <col min="19" max="16384" width="8.88671875" style="25"/>
  </cols>
  <sheetData>
    <row r="1" spans="1:18" ht="36" customHeight="1" x14ac:dyDescent="0.15">
      <c r="A1" s="13" t="s">
        <v>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48"/>
      <c r="N1" s="25"/>
      <c r="O1" s="25"/>
    </row>
    <row r="2" spans="1:18" ht="25.5" customHeight="1" x14ac:dyDescent="0.15">
      <c r="A2" s="60" t="s">
        <v>92</v>
      </c>
      <c r="B2" s="31"/>
      <c r="C2" s="31"/>
      <c r="D2" s="33"/>
      <c r="E2" s="33"/>
      <c r="F2" s="33"/>
      <c r="G2" s="33"/>
      <c r="H2" s="33"/>
      <c r="I2" s="33"/>
      <c r="J2" s="33"/>
      <c r="K2" s="34" t="s">
        <v>81</v>
      </c>
      <c r="N2" s="33"/>
      <c r="O2" s="33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23" t="s">
        <v>8</v>
      </c>
      <c r="O3" s="23" t="s">
        <v>9</v>
      </c>
    </row>
    <row r="4" spans="1:18" s="211" customFormat="1" ht="24" customHeight="1" x14ac:dyDescent="0.15">
      <c r="A4" s="215"/>
      <c r="B4" s="122" t="s">
        <v>280</v>
      </c>
      <c r="C4" s="216"/>
      <c r="D4" s="217"/>
      <c r="E4" s="217"/>
      <c r="F4" s="217"/>
      <c r="G4" s="215"/>
      <c r="H4" s="215"/>
      <c r="I4" s="215"/>
      <c r="J4" s="215"/>
      <c r="K4" s="215"/>
      <c r="M4" s="225"/>
      <c r="N4" s="215"/>
      <c r="O4" s="215"/>
      <c r="P4" s="225"/>
      <c r="Q4" s="226"/>
      <c r="R4" s="226"/>
    </row>
    <row r="5" spans="1:18" s="211" customFormat="1" ht="24" customHeight="1" x14ac:dyDescent="0.15">
      <c r="A5" s="215"/>
      <c r="B5" s="224"/>
      <c r="C5" s="216"/>
      <c r="D5" s="217"/>
      <c r="E5" s="217"/>
      <c r="F5" s="217"/>
      <c r="G5" s="215"/>
      <c r="H5" s="215"/>
      <c r="I5" s="215"/>
      <c r="J5" s="215"/>
      <c r="K5" s="215"/>
      <c r="M5" s="225" t="e">
        <f t="shared" ref="M5:M8" si="0">H5/G5</f>
        <v>#DIV/0!</v>
      </c>
      <c r="N5" s="215">
        <v>4600</v>
      </c>
      <c r="O5" s="215">
        <v>4181</v>
      </c>
      <c r="P5" s="225">
        <f t="shared" ref="P5:P8" si="1">O5/N5</f>
        <v>0.90891304347826085</v>
      </c>
      <c r="Q5" s="226"/>
      <c r="R5" s="226"/>
    </row>
    <row r="6" spans="1:18" ht="24" customHeight="1" x14ac:dyDescent="0.15">
      <c r="A6" s="19"/>
      <c r="B6" s="24"/>
      <c r="C6" s="58"/>
      <c r="D6" s="7"/>
      <c r="E6" s="7"/>
      <c r="F6" s="7"/>
      <c r="G6" s="19"/>
      <c r="H6" s="19"/>
      <c r="I6" s="19"/>
      <c r="J6" s="19"/>
      <c r="K6" s="19"/>
      <c r="M6" s="44" t="e">
        <f t="shared" si="0"/>
        <v>#DIV/0!</v>
      </c>
      <c r="N6" s="19">
        <v>4600</v>
      </c>
      <c r="O6" s="19">
        <v>4181</v>
      </c>
      <c r="P6" s="44">
        <f t="shared" si="1"/>
        <v>0.90891304347826085</v>
      </c>
      <c r="Q6" s="45"/>
      <c r="R6" s="45"/>
    </row>
    <row r="7" spans="1:18" ht="24" customHeight="1" x14ac:dyDescent="0.15">
      <c r="A7" s="19"/>
      <c r="B7" s="24"/>
      <c r="C7" s="58"/>
      <c r="D7" s="7"/>
      <c r="E7" s="7"/>
      <c r="F7" s="7"/>
      <c r="G7" s="19"/>
      <c r="H7" s="19"/>
      <c r="I7" s="19"/>
      <c r="J7" s="19"/>
      <c r="K7" s="19"/>
      <c r="M7" s="44" t="e">
        <f t="shared" si="0"/>
        <v>#DIV/0!</v>
      </c>
      <c r="N7" s="19">
        <v>4600</v>
      </c>
      <c r="O7" s="19">
        <v>4181</v>
      </c>
      <c r="P7" s="44">
        <f t="shared" si="1"/>
        <v>0.90891304347826085</v>
      </c>
      <c r="Q7" s="45"/>
      <c r="R7" s="45"/>
    </row>
    <row r="8" spans="1:18" ht="24" customHeight="1" x14ac:dyDescent="0.15">
      <c r="A8" s="19"/>
      <c r="B8" s="24"/>
      <c r="C8" s="58"/>
      <c r="D8" s="7"/>
      <c r="E8" s="7"/>
      <c r="F8" s="7"/>
      <c r="G8" s="19"/>
      <c r="H8" s="19"/>
      <c r="I8" s="19"/>
      <c r="J8" s="19"/>
      <c r="K8" s="19"/>
      <c r="M8" s="44" t="e">
        <f t="shared" si="0"/>
        <v>#DIV/0!</v>
      </c>
      <c r="N8" s="19">
        <v>4600</v>
      </c>
      <c r="O8" s="19">
        <v>4181</v>
      </c>
      <c r="P8" s="44">
        <f t="shared" si="1"/>
        <v>0.90891304347826085</v>
      </c>
      <c r="Q8" s="45"/>
      <c r="R8" s="45"/>
    </row>
    <row r="9" spans="1:18" ht="24" customHeight="1" x14ac:dyDescent="0.15">
      <c r="A9" s="19"/>
      <c r="B9" s="24"/>
      <c r="C9" s="58"/>
      <c r="D9" s="7"/>
      <c r="E9" s="7"/>
      <c r="F9" s="7"/>
      <c r="G9" s="19"/>
      <c r="H9" s="19"/>
      <c r="I9" s="19"/>
      <c r="J9" s="19"/>
      <c r="K9" s="19"/>
      <c r="M9" s="44" t="e">
        <f t="shared" ref="M9:M13" si="2">H9/G9</f>
        <v>#DIV/0!</v>
      </c>
      <c r="N9" s="19">
        <v>4600</v>
      </c>
      <c r="O9" s="19">
        <v>4181</v>
      </c>
      <c r="P9" s="44">
        <f t="shared" ref="P9:P13" si="3">O9/N9</f>
        <v>0.90891304347826085</v>
      </c>
      <c r="Q9" s="45"/>
      <c r="R9" s="45"/>
    </row>
    <row r="10" spans="1:18" ht="24" customHeight="1" x14ac:dyDescent="0.15">
      <c r="A10" s="19"/>
      <c r="B10" s="24"/>
      <c r="C10" s="58"/>
      <c r="D10" s="7"/>
      <c r="E10" s="7"/>
      <c r="F10" s="7"/>
      <c r="G10" s="19"/>
      <c r="H10" s="19"/>
      <c r="I10" s="19"/>
      <c r="J10" s="19"/>
      <c r="K10" s="19"/>
      <c r="M10" s="44" t="e">
        <f t="shared" si="2"/>
        <v>#DIV/0!</v>
      </c>
      <c r="N10" s="19">
        <v>4600</v>
      </c>
      <c r="O10" s="19">
        <v>4181</v>
      </c>
      <c r="P10" s="44">
        <f t="shared" si="3"/>
        <v>0.90891304347826085</v>
      </c>
      <c r="Q10" s="45"/>
      <c r="R10" s="45"/>
    </row>
    <row r="11" spans="1:18" ht="24" customHeight="1" x14ac:dyDescent="0.15">
      <c r="A11" s="19"/>
      <c r="B11" s="24"/>
      <c r="C11" s="58"/>
      <c r="D11" s="7"/>
      <c r="E11" s="7"/>
      <c r="F11" s="7"/>
      <c r="G11" s="19"/>
      <c r="H11" s="19"/>
      <c r="I11" s="19"/>
      <c r="J11" s="19"/>
      <c r="K11" s="19"/>
      <c r="M11" s="44" t="e">
        <f t="shared" si="2"/>
        <v>#DIV/0!</v>
      </c>
      <c r="N11" s="19">
        <v>4600</v>
      </c>
      <c r="O11" s="19">
        <v>4181</v>
      </c>
      <c r="P11" s="44">
        <f t="shared" si="3"/>
        <v>0.90891304347826085</v>
      </c>
      <c r="Q11" s="45"/>
      <c r="R11" s="45"/>
    </row>
    <row r="12" spans="1:18" ht="24" customHeight="1" x14ac:dyDescent="0.15">
      <c r="A12" s="19"/>
      <c r="B12" s="24"/>
      <c r="C12" s="58"/>
      <c r="D12" s="7"/>
      <c r="E12" s="7"/>
      <c r="F12" s="7"/>
      <c r="G12" s="19"/>
      <c r="H12" s="19"/>
      <c r="I12" s="19"/>
      <c r="J12" s="19"/>
      <c r="K12" s="19"/>
      <c r="M12" s="44" t="e">
        <f t="shared" si="2"/>
        <v>#DIV/0!</v>
      </c>
      <c r="N12" s="19">
        <v>4600</v>
      </c>
      <c r="O12" s="19">
        <v>4181</v>
      </c>
      <c r="P12" s="44">
        <f t="shared" si="3"/>
        <v>0.90891304347826085</v>
      </c>
      <c r="Q12" s="45"/>
      <c r="R12" s="45"/>
    </row>
    <row r="13" spans="1:18" ht="24" customHeight="1" x14ac:dyDescent="0.15">
      <c r="A13" s="19"/>
      <c r="B13" s="24"/>
      <c r="C13" s="58"/>
      <c r="D13" s="7"/>
      <c r="E13" s="7"/>
      <c r="F13" s="7"/>
      <c r="G13" s="19"/>
      <c r="H13" s="19"/>
      <c r="I13" s="19"/>
      <c r="J13" s="19"/>
      <c r="K13" s="19"/>
      <c r="M13" s="44" t="e">
        <f t="shared" si="2"/>
        <v>#DIV/0!</v>
      </c>
      <c r="N13" s="19">
        <v>4600</v>
      </c>
      <c r="O13" s="19">
        <v>4181</v>
      </c>
      <c r="P13" s="44">
        <f t="shared" si="3"/>
        <v>0.90891304347826085</v>
      </c>
      <c r="Q13" s="45"/>
      <c r="R13" s="45"/>
    </row>
    <row r="14" spans="1:18" ht="24" customHeight="1" x14ac:dyDescent="0.15">
      <c r="A14" s="19"/>
      <c r="B14" s="24"/>
      <c r="C14" s="58"/>
      <c r="D14" s="7"/>
      <c r="E14" s="7"/>
      <c r="F14" s="7"/>
      <c r="G14" s="19"/>
      <c r="H14" s="19"/>
      <c r="I14" s="19"/>
      <c r="J14" s="19"/>
      <c r="K14" s="19"/>
      <c r="M14" s="44" t="e">
        <f t="shared" ref="M14:M17" si="4">H14/G14</f>
        <v>#DIV/0!</v>
      </c>
      <c r="N14" s="19">
        <v>4600</v>
      </c>
      <c r="O14" s="19">
        <v>4181</v>
      </c>
      <c r="P14" s="44">
        <f t="shared" ref="P14:P17" si="5">O14/N14</f>
        <v>0.90891304347826085</v>
      </c>
      <c r="Q14" s="45"/>
      <c r="R14" s="45"/>
    </row>
    <row r="15" spans="1:18" ht="24" customHeight="1" x14ac:dyDescent="0.15">
      <c r="A15" s="19"/>
      <c r="B15" s="24"/>
      <c r="C15" s="58"/>
      <c r="D15" s="7"/>
      <c r="E15" s="7"/>
      <c r="F15" s="7"/>
      <c r="G15" s="19"/>
      <c r="H15" s="19"/>
      <c r="I15" s="19"/>
      <c r="J15" s="19"/>
      <c r="K15" s="19"/>
      <c r="M15" s="44" t="e">
        <f t="shared" si="4"/>
        <v>#DIV/0!</v>
      </c>
      <c r="N15" s="19">
        <v>4600</v>
      </c>
      <c r="O15" s="19">
        <v>4181</v>
      </c>
      <c r="P15" s="44">
        <f t="shared" si="5"/>
        <v>0.90891304347826085</v>
      </c>
      <c r="Q15" s="45"/>
      <c r="R15" s="45"/>
    </row>
    <row r="16" spans="1:18" ht="24" customHeight="1" x14ac:dyDescent="0.15">
      <c r="A16" s="19"/>
      <c r="B16" s="24"/>
      <c r="C16" s="58"/>
      <c r="D16" s="7"/>
      <c r="E16" s="7"/>
      <c r="F16" s="7"/>
      <c r="G16" s="19"/>
      <c r="H16" s="19"/>
      <c r="I16" s="19"/>
      <c r="J16" s="19"/>
      <c r="K16" s="19"/>
      <c r="M16" s="44" t="e">
        <f t="shared" si="4"/>
        <v>#DIV/0!</v>
      </c>
      <c r="N16" s="19">
        <v>4600</v>
      </c>
      <c r="O16" s="19">
        <v>4181</v>
      </c>
      <c r="P16" s="44">
        <f t="shared" si="5"/>
        <v>0.90891304347826085</v>
      </c>
      <c r="Q16" s="45"/>
      <c r="R16" s="45"/>
    </row>
    <row r="17" spans="1:18" ht="24" customHeight="1" x14ac:dyDescent="0.15">
      <c r="A17" s="19"/>
      <c r="B17" s="24"/>
      <c r="C17" s="58"/>
      <c r="D17" s="7"/>
      <c r="E17" s="7"/>
      <c r="F17" s="7"/>
      <c r="G17" s="19"/>
      <c r="H17" s="19"/>
      <c r="I17" s="19"/>
      <c r="J17" s="19"/>
      <c r="K17" s="19"/>
      <c r="M17" s="44" t="e">
        <f t="shared" si="4"/>
        <v>#DIV/0!</v>
      </c>
      <c r="N17" s="19">
        <v>4600</v>
      </c>
      <c r="O17" s="19">
        <v>4181</v>
      </c>
      <c r="P17" s="44">
        <f t="shared" si="5"/>
        <v>0.90891304347826085</v>
      </c>
      <c r="Q17" s="45"/>
      <c r="R17" s="45"/>
    </row>
    <row r="18" spans="1:18" ht="24" customHeight="1" x14ac:dyDescent="0.15">
      <c r="A18" s="19"/>
      <c r="B18" s="24"/>
      <c r="C18" s="58"/>
      <c r="D18" s="7"/>
      <c r="E18" s="7"/>
      <c r="F18" s="7"/>
      <c r="G18" s="19"/>
      <c r="H18" s="19"/>
      <c r="I18" s="19"/>
      <c r="J18" s="19"/>
      <c r="K18" s="19"/>
      <c r="M18" s="44" t="e">
        <f t="shared" ref="M18:M20" si="6">H18/G18</f>
        <v>#DIV/0!</v>
      </c>
      <c r="N18" s="19">
        <v>4600</v>
      </c>
      <c r="O18" s="19">
        <v>4181</v>
      </c>
      <c r="P18" s="44">
        <f t="shared" ref="P18:P20" si="7">O18/N18</f>
        <v>0.90891304347826085</v>
      </c>
      <c r="Q18" s="45"/>
      <c r="R18" s="45"/>
    </row>
    <row r="19" spans="1:18" ht="24" customHeight="1" x14ac:dyDescent="0.15">
      <c r="A19" s="19"/>
      <c r="B19" s="24"/>
      <c r="C19" s="58"/>
      <c r="D19" s="7"/>
      <c r="E19" s="7"/>
      <c r="F19" s="7"/>
      <c r="G19" s="19"/>
      <c r="H19" s="19"/>
      <c r="I19" s="19"/>
      <c r="J19" s="19"/>
      <c r="K19" s="19"/>
      <c r="M19" s="44" t="e">
        <f t="shared" si="6"/>
        <v>#DIV/0!</v>
      </c>
      <c r="N19" s="19">
        <v>4600</v>
      </c>
      <c r="O19" s="19">
        <v>4181</v>
      </c>
      <c r="P19" s="44">
        <f t="shared" si="7"/>
        <v>0.90891304347826085</v>
      </c>
      <c r="Q19" s="45"/>
      <c r="R19" s="45"/>
    </row>
    <row r="20" spans="1:18" ht="24" customHeight="1" x14ac:dyDescent="0.15">
      <c r="A20" s="19"/>
      <c r="B20" s="24"/>
      <c r="C20" s="58"/>
      <c r="D20" s="7"/>
      <c r="E20" s="7"/>
      <c r="F20" s="7"/>
      <c r="G20" s="19"/>
      <c r="H20" s="19"/>
      <c r="I20" s="19"/>
      <c r="J20" s="19"/>
      <c r="K20" s="19"/>
      <c r="M20" s="44" t="e">
        <f t="shared" si="6"/>
        <v>#DIV/0!</v>
      </c>
      <c r="N20" s="19">
        <v>4600</v>
      </c>
      <c r="O20" s="19">
        <v>4181</v>
      </c>
      <c r="P20" s="44">
        <f t="shared" si="7"/>
        <v>0.90891304347826085</v>
      </c>
      <c r="Q20" s="45"/>
      <c r="R20" s="45"/>
    </row>
    <row r="21" spans="1:18" ht="24" customHeight="1" x14ac:dyDescent="0.1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N21" s="46"/>
      <c r="O21" s="46"/>
    </row>
    <row r="22" spans="1:18" ht="24" customHeight="1" x14ac:dyDescent="0.1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N22" s="46"/>
      <c r="O22" s="46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12" style="39" customWidth="1"/>
    <col min="2" max="2" width="56.5546875" style="40" customWidth="1"/>
    <col min="3" max="3" width="9.5546875" style="39" customWidth="1"/>
    <col min="4" max="4" width="8.88671875" style="39" customWidth="1"/>
    <col min="5" max="5" width="9.21875" style="39" customWidth="1"/>
    <col min="6" max="6" width="10.5546875" style="41" customWidth="1"/>
    <col min="7" max="7" width="9.6640625" style="39" customWidth="1"/>
    <col min="8" max="8" width="12.6640625" style="42" customWidth="1"/>
    <col min="9" max="9" width="9.6640625" style="39" customWidth="1"/>
    <col min="10" max="10" width="10.5546875" style="37" customWidth="1"/>
    <col min="11" max="11" width="8.44140625" style="39" customWidth="1"/>
    <col min="12" max="16384" width="8.88671875" style="25"/>
  </cols>
  <sheetData>
    <row r="1" spans="1:12" ht="36" customHeight="1" x14ac:dyDescent="0.15">
      <c r="A1" s="13" t="s">
        <v>19</v>
      </c>
      <c r="B1" s="13"/>
      <c r="C1" s="13"/>
      <c r="D1" s="13"/>
      <c r="E1" s="13"/>
      <c r="F1" s="14"/>
      <c r="G1" s="13"/>
      <c r="H1" s="13"/>
      <c r="I1" s="13"/>
      <c r="J1" s="14"/>
      <c r="K1" s="13"/>
      <c r="L1" s="48"/>
    </row>
    <row r="2" spans="1:12" ht="25.5" customHeight="1" x14ac:dyDescent="0.15">
      <c r="A2" s="60" t="s">
        <v>92</v>
      </c>
      <c r="B2" s="59"/>
      <c r="C2" s="31"/>
      <c r="D2" s="33"/>
      <c r="E2" s="33"/>
      <c r="F2" s="35"/>
      <c r="G2" s="33"/>
      <c r="H2" s="36"/>
      <c r="I2" s="33"/>
      <c r="K2" s="35" t="s">
        <v>82</v>
      </c>
    </row>
    <row r="3" spans="1:12" ht="35.25" customHeight="1" x14ac:dyDescent="0.15">
      <c r="A3" s="15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6" t="s">
        <v>18</v>
      </c>
      <c r="G3" s="2" t="s">
        <v>21</v>
      </c>
      <c r="H3" s="2" t="s">
        <v>93</v>
      </c>
      <c r="I3" s="2" t="s">
        <v>22</v>
      </c>
      <c r="J3" s="16" t="s">
        <v>23</v>
      </c>
      <c r="K3" s="2" t="s">
        <v>1</v>
      </c>
    </row>
    <row r="4" spans="1:12" s="211" customFormat="1" ht="24" customHeight="1" x14ac:dyDescent="0.15">
      <c r="A4" s="215"/>
      <c r="B4" s="122" t="s">
        <v>280</v>
      </c>
      <c r="C4" s="216"/>
      <c r="D4" s="217"/>
      <c r="E4" s="218"/>
      <c r="F4" s="219"/>
      <c r="G4" s="228"/>
      <c r="H4" s="51"/>
      <c r="I4" s="221"/>
      <c r="J4" s="215"/>
      <c r="K4" s="51"/>
      <c r="L4" s="222"/>
    </row>
    <row r="5" spans="1:12" s="211" customFormat="1" ht="24" customHeight="1" x14ac:dyDescent="0.15">
      <c r="A5" s="215"/>
      <c r="B5" s="224"/>
      <c r="C5" s="216"/>
      <c r="D5" s="217"/>
      <c r="E5" s="218"/>
      <c r="F5" s="219"/>
      <c r="G5" s="220"/>
      <c r="H5" s="51"/>
      <c r="I5" s="223"/>
      <c r="J5" s="215"/>
      <c r="K5" s="51"/>
      <c r="L5" s="222"/>
    </row>
    <row r="6" spans="1:12" s="211" customFormat="1" ht="24" customHeight="1" x14ac:dyDescent="0.15">
      <c r="A6" s="215"/>
      <c r="B6" s="224"/>
      <c r="C6" s="216"/>
      <c r="D6" s="217"/>
      <c r="E6" s="218"/>
      <c r="F6" s="219"/>
      <c r="G6" s="220"/>
      <c r="H6" s="51"/>
      <c r="I6" s="223"/>
      <c r="J6" s="215"/>
      <c r="K6" s="51"/>
      <c r="L6" s="222"/>
    </row>
    <row r="7" spans="1:12" s="211" customFormat="1" ht="24" customHeight="1" x14ac:dyDescent="0.15">
      <c r="A7" s="215"/>
      <c r="B7" s="224"/>
      <c r="C7" s="216"/>
      <c r="D7" s="217"/>
      <c r="E7" s="218"/>
      <c r="F7" s="219"/>
      <c r="G7" s="220"/>
      <c r="H7" s="51"/>
      <c r="I7" s="221"/>
      <c r="J7" s="215"/>
      <c r="K7" s="51"/>
      <c r="L7" s="222"/>
    </row>
    <row r="8" spans="1:12" s="211" customFormat="1" ht="24" customHeight="1" x14ac:dyDescent="0.15">
      <c r="A8" s="215"/>
      <c r="B8" s="224"/>
      <c r="C8" s="216"/>
      <c r="D8" s="217"/>
      <c r="E8" s="218"/>
      <c r="F8" s="219"/>
      <c r="G8" s="221"/>
      <c r="H8" s="51"/>
      <c r="I8" s="223"/>
      <c r="J8" s="215"/>
      <c r="K8" s="51"/>
      <c r="L8" s="222"/>
    </row>
    <row r="9" spans="1:12" ht="24" customHeight="1" x14ac:dyDescent="0.15">
      <c r="A9" s="19"/>
      <c r="B9" s="24"/>
      <c r="C9" s="58"/>
      <c r="D9" s="7"/>
      <c r="E9" s="184"/>
      <c r="F9" s="21"/>
      <c r="G9" s="109"/>
      <c r="H9" s="5"/>
      <c r="I9" s="22"/>
      <c r="J9" s="19"/>
      <c r="K9" s="5"/>
      <c r="L9" s="38"/>
    </row>
    <row r="10" spans="1:12" ht="24" customHeight="1" x14ac:dyDescent="0.15">
      <c r="A10" s="19"/>
      <c r="B10" s="24"/>
      <c r="C10" s="58"/>
      <c r="D10" s="7"/>
      <c r="E10" s="184"/>
      <c r="F10" s="21"/>
      <c r="G10" s="20"/>
      <c r="H10" s="5"/>
      <c r="I10" s="22"/>
      <c r="J10" s="19"/>
      <c r="K10" s="5"/>
      <c r="L10" s="38"/>
    </row>
    <row r="11" spans="1:12" ht="24" customHeight="1" x14ac:dyDescent="0.15">
      <c r="A11" s="19"/>
      <c r="B11" s="24"/>
      <c r="C11" s="58"/>
      <c r="D11" s="7"/>
      <c r="E11" s="184"/>
      <c r="F11" s="21"/>
      <c r="G11" s="20"/>
      <c r="H11" s="5"/>
      <c r="I11" s="22"/>
      <c r="J11" s="19"/>
      <c r="K11" s="5"/>
      <c r="L11" s="38"/>
    </row>
    <row r="12" spans="1:12" ht="24" customHeight="1" x14ac:dyDescent="0.15">
      <c r="A12" s="19"/>
      <c r="B12" s="24"/>
      <c r="C12" s="58"/>
      <c r="D12" s="7"/>
      <c r="E12" s="184"/>
      <c r="F12" s="21"/>
      <c r="G12" s="20"/>
      <c r="H12" s="5"/>
      <c r="I12" s="22"/>
      <c r="J12" s="19"/>
      <c r="K12" s="5"/>
      <c r="L12" s="38"/>
    </row>
    <row r="13" spans="1:12" ht="24" customHeight="1" x14ac:dyDescent="0.15">
      <c r="A13" s="17"/>
      <c r="B13" s="18"/>
      <c r="C13" s="58"/>
      <c r="D13" s="7"/>
      <c r="E13" s="184"/>
      <c r="F13" s="21"/>
      <c r="G13" s="20"/>
      <c r="H13" s="5"/>
      <c r="I13" s="22"/>
      <c r="J13" s="19"/>
      <c r="K13" s="5"/>
      <c r="L13" s="38"/>
    </row>
    <row r="14" spans="1:12" ht="24" customHeight="1" x14ac:dyDescent="0.15">
      <c r="A14" s="17"/>
      <c r="B14" s="18"/>
      <c r="C14" s="58"/>
      <c r="D14" s="7"/>
      <c r="E14" s="184"/>
      <c r="F14" s="21"/>
      <c r="G14" s="20"/>
      <c r="H14" s="5"/>
      <c r="I14" s="22"/>
      <c r="J14" s="19"/>
      <c r="K14" s="5"/>
      <c r="L14" s="38"/>
    </row>
    <row r="15" spans="1:12" ht="24" customHeight="1" x14ac:dyDescent="0.15">
      <c r="A15" s="17"/>
      <c r="B15" s="18"/>
      <c r="C15" s="58"/>
      <c r="D15" s="7"/>
      <c r="E15" s="184"/>
      <c r="F15" s="21"/>
      <c r="G15" s="20"/>
      <c r="H15" s="5"/>
      <c r="I15" s="22"/>
      <c r="J15" s="19"/>
      <c r="K15" s="5"/>
      <c r="L15" s="38"/>
    </row>
    <row r="16" spans="1:12" ht="24" customHeight="1" x14ac:dyDescent="0.15">
      <c r="A16" s="17"/>
      <c r="B16" s="18"/>
      <c r="C16" s="58"/>
      <c r="D16" s="7"/>
      <c r="E16" s="184"/>
      <c r="F16" s="21"/>
      <c r="G16" s="20"/>
      <c r="H16" s="5"/>
      <c r="I16" s="22"/>
      <c r="J16" s="19"/>
      <c r="K16" s="5"/>
      <c r="L16" s="38"/>
    </row>
    <row r="17" spans="1:12" ht="24" customHeight="1" x14ac:dyDescent="0.15">
      <c r="A17" s="17"/>
      <c r="B17" s="18"/>
      <c r="C17" s="58"/>
      <c r="D17" s="7"/>
      <c r="E17" s="184"/>
      <c r="F17" s="21"/>
      <c r="G17" s="20"/>
      <c r="H17" s="5"/>
      <c r="I17" s="22"/>
      <c r="J17" s="19"/>
      <c r="K17" s="5"/>
      <c r="L17" s="38"/>
    </row>
    <row r="18" spans="1:12" ht="24" customHeight="1" x14ac:dyDescent="0.15">
      <c r="A18" s="17"/>
      <c r="B18" s="18"/>
      <c r="C18" s="58"/>
      <c r="D18" s="7"/>
      <c r="E18" s="184"/>
      <c r="F18" s="21"/>
      <c r="G18" s="20"/>
      <c r="H18" s="5"/>
      <c r="I18" s="22"/>
      <c r="J18" s="19"/>
      <c r="K18" s="5"/>
      <c r="L18" s="38"/>
    </row>
    <row r="19" spans="1:12" ht="24" customHeight="1" x14ac:dyDescent="0.15">
      <c r="A19" s="17"/>
      <c r="B19" s="18"/>
      <c r="C19" s="58"/>
      <c r="D19" s="7"/>
      <c r="E19" s="184"/>
      <c r="F19" s="21"/>
      <c r="G19" s="20"/>
      <c r="H19" s="5"/>
      <c r="I19" s="22"/>
      <c r="J19" s="19"/>
      <c r="K19" s="5"/>
      <c r="L19" s="38"/>
    </row>
    <row r="20" spans="1:12" ht="24" customHeight="1" x14ac:dyDescent="0.15">
      <c r="A20" s="17"/>
      <c r="B20" s="18"/>
      <c r="C20" s="58"/>
      <c r="D20" s="7"/>
      <c r="E20" s="184"/>
      <c r="F20" s="21"/>
      <c r="G20" s="20"/>
      <c r="H20" s="5"/>
      <c r="I20" s="22"/>
      <c r="J20" s="19"/>
      <c r="K20" s="5"/>
      <c r="L20" s="3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showGridLines="0" zoomScaleNormal="100" workbookViewId="0">
      <pane ySplit="3" topLeftCell="A4" activePane="bottomLeft" state="frozen"/>
      <selection activeCell="A3" sqref="A3:A4"/>
      <selection pane="bottomLeft" activeCell="A4" sqref="A4"/>
    </sheetView>
  </sheetViews>
  <sheetFormatPr defaultRowHeight="24" customHeight="1" x14ac:dyDescent="0.15"/>
  <cols>
    <col min="1" max="1" width="11.109375" style="139" customWidth="1"/>
    <col min="2" max="2" width="37.109375" style="139" customWidth="1"/>
    <col min="3" max="3" width="31.77734375" style="139" customWidth="1"/>
    <col min="4" max="9" width="9.33203125" style="139" customWidth="1"/>
    <col min="10" max="10" width="9.6640625" style="139" customWidth="1"/>
    <col min="11" max="11" width="4.88671875" style="148" customWidth="1"/>
    <col min="12" max="12" width="8.88671875" style="148"/>
    <col min="13" max="16384" width="8.88671875" style="67"/>
  </cols>
  <sheetData>
    <row r="1" spans="1:13" ht="36" customHeight="1" x14ac:dyDescent="0.15">
      <c r="A1" s="135" t="s">
        <v>78</v>
      </c>
      <c r="B1" s="135"/>
      <c r="C1" s="135"/>
      <c r="D1" s="135"/>
      <c r="E1" s="135"/>
      <c r="F1" s="135"/>
      <c r="G1" s="135"/>
      <c r="H1" s="135"/>
      <c r="I1" s="135"/>
      <c r="J1" s="135"/>
      <c r="K1" s="180"/>
      <c r="L1" s="180"/>
      <c r="M1" s="181"/>
    </row>
    <row r="2" spans="1:13" ht="25.5" customHeight="1" x14ac:dyDescent="0.15">
      <c r="A2" s="72" t="s">
        <v>92</v>
      </c>
      <c r="B2" s="136"/>
      <c r="C2" s="136"/>
      <c r="D2" s="136"/>
      <c r="E2" s="137"/>
      <c r="F2" s="137"/>
      <c r="G2" s="137"/>
      <c r="H2" s="137"/>
      <c r="I2" s="67"/>
      <c r="J2" s="138" t="s">
        <v>83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8" t="s">
        <v>53</v>
      </c>
      <c r="I3" s="4" t="s">
        <v>24</v>
      </c>
      <c r="J3" s="2" t="s">
        <v>16</v>
      </c>
    </row>
    <row r="4" spans="1:13" ht="24" customHeight="1" x14ac:dyDescent="0.15">
      <c r="A4" s="49" t="s">
        <v>90</v>
      </c>
      <c r="B4" s="10" t="s">
        <v>128</v>
      </c>
      <c r="C4" s="10" t="s">
        <v>103</v>
      </c>
      <c r="D4" s="55">
        <v>7101600</v>
      </c>
      <c r="E4" s="155">
        <v>44162</v>
      </c>
      <c r="F4" s="155">
        <v>44197</v>
      </c>
      <c r="G4" s="155">
        <v>44561</v>
      </c>
      <c r="H4" s="194">
        <v>44500</v>
      </c>
      <c r="I4" s="194">
        <v>44501</v>
      </c>
      <c r="J4" s="9"/>
      <c r="K4" s="65"/>
    </row>
    <row r="5" spans="1:13" ht="24" customHeight="1" x14ac:dyDescent="0.15">
      <c r="A5" s="49" t="s">
        <v>90</v>
      </c>
      <c r="B5" s="10" t="s">
        <v>129</v>
      </c>
      <c r="C5" s="10" t="s">
        <v>103</v>
      </c>
      <c r="D5" s="55">
        <v>3020400</v>
      </c>
      <c r="E5" s="155">
        <v>44162</v>
      </c>
      <c r="F5" s="155" t="s">
        <v>133</v>
      </c>
      <c r="G5" s="155">
        <v>44561</v>
      </c>
      <c r="H5" s="194">
        <v>44500</v>
      </c>
      <c r="I5" s="194">
        <v>44501</v>
      </c>
      <c r="J5" s="11"/>
      <c r="K5" s="65"/>
    </row>
    <row r="6" spans="1:13" ht="24" customHeight="1" x14ac:dyDescent="0.15">
      <c r="A6" s="49" t="s">
        <v>90</v>
      </c>
      <c r="B6" s="10" t="s">
        <v>130</v>
      </c>
      <c r="C6" s="10" t="s">
        <v>132</v>
      </c>
      <c r="D6" s="55">
        <v>11400000</v>
      </c>
      <c r="E6" s="155">
        <v>44166</v>
      </c>
      <c r="F6" s="155">
        <v>44136</v>
      </c>
      <c r="G6" s="155">
        <v>44500</v>
      </c>
      <c r="H6" s="155">
        <v>44500</v>
      </c>
      <c r="I6" s="155">
        <v>44501</v>
      </c>
      <c r="J6" s="9" t="s">
        <v>420</v>
      </c>
      <c r="K6" s="65"/>
    </row>
    <row r="7" spans="1:13" ht="24" customHeight="1" x14ac:dyDescent="0.15">
      <c r="A7" s="49" t="s">
        <v>90</v>
      </c>
      <c r="B7" s="6" t="s">
        <v>99</v>
      </c>
      <c r="C7" s="6" t="s">
        <v>100</v>
      </c>
      <c r="D7" s="54">
        <v>3600000</v>
      </c>
      <c r="E7" s="155">
        <v>44180</v>
      </c>
      <c r="F7" s="155">
        <v>44197</v>
      </c>
      <c r="G7" s="155">
        <v>44561</v>
      </c>
      <c r="H7" s="194">
        <v>44500</v>
      </c>
      <c r="I7" s="194">
        <v>44501</v>
      </c>
      <c r="J7" s="9"/>
      <c r="K7" s="65"/>
    </row>
    <row r="8" spans="1:13" ht="24" customHeight="1" x14ac:dyDescent="0.15">
      <c r="A8" s="49" t="s">
        <v>90</v>
      </c>
      <c r="B8" s="6" t="s">
        <v>102</v>
      </c>
      <c r="C8" s="6" t="s">
        <v>103</v>
      </c>
      <c r="D8" s="54">
        <v>6954000</v>
      </c>
      <c r="E8" s="155">
        <v>44183</v>
      </c>
      <c r="F8" s="155">
        <v>44197</v>
      </c>
      <c r="G8" s="155">
        <v>44561</v>
      </c>
      <c r="H8" s="194">
        <v>44500</v>
      </c>
      <c r="I8" s="194">
        <v>44501</v>
      </c>
      <c r="J8" s="51"/>
      <c r="K8" s="65"/>
    </row>
    <row r="9" spans="1:13" ht="24" customHeight="1" x14ac:dyDescent="0.15">
      <c r="A9" s="49" t="s">
        <v>90</v>
      </c>
      <c r="B9" s="6" t="s">
        <v>104</v>
      </c>
      <c r="C9" s="6" t="s">
        <v>105</v>
      </c>
      <c r="D9" s="56">
        <v>4999920</v>
      </c>
      <c r="E9" s="155">
        <v>44186</v>
      </c>
      <c r="F9" s="155">
        <v>44197</v>
      </c>
      <c r="G9" s="155">
        <v>44561</v>
      </c>
      <c r="H9" s="194">
        <v>44500</v>
      </c>
      <c r="I9" s="194">
        <v>44501</v>
      </c>
      <c r="J9" s="51"/>
      <c r="K9" s="65"/>
    </row>
    <row r="10" spans="1:13" ht="24" customHeight="1" x14ac:dyDescent="0.15">
      <c r="A10" s="49" t="s">
        <v>90</v>
      </c>
      <c r="B10" s="6" t="s">
        <v>106</v>
      </c>
      <c r="C10" s="6" t="s">
        <v>101</v>
      </c>
      <c r="D10" s="56">
        <v>4440000</v>
      </c>
      <c r="E10" s="155">
        <v>44186</v>
      </c>
      <c r="F10" s="155">
        <v>44197</v>
      </c>
      <c r="G10" s="155">
        <v>44561</v>
      </c>
      <c r="H10" s="194">
        <v>44500</v>
      </c>
      <c r="I10" s="194">
        <v>44501</v>
      </c>
      <c r="J10" s="51"/>
      <c r="K10" s="65"/>
    </row>
    <row r="11" spans="1:13" ht="24" customHeight="1" x14ac:dyDescent="0.15">
      <c r="A11" s="49" t="s">
        <v>90</v>
      </c>
      <c r="B11" s="6" t="s">
        <v>107</v>
      </c>
      <c r="C11" s="6" t="s">
        <v>108</v>
      </c>
      <c r="D11" s="56">
        <v>5280000</v>
      </c>
      <c r="E11" s="155">
        <v>44186</v>
      </c>
      <c r="F11" s="155">
        <v>44197</v>
      </c>
      <c r="G11" s="155">
        <v>44561</v>
      </c>
      <c r="H11" s="194">
        <v>44500</v>
      </c>
      <c r="I11" s="194">
        <v>44501</v>
      </c>
      <c r="J11" s="51"/>
      <c r="K11" s="65"/>
    </row>
    <row r="12" spans="1:13" ht="24" customHeight="1" x14ac:dyDescent="0.15">
      <c r="A12" s="49" t="s">
        <v>152</v>
      </c>
      <c r="B12" s="6" t="s">
        <v>109</v>
      </c>
      <c r="C12" s="6" t="s">
        <v>110</v>
      </c>
      <c r="D12" s="56">
        <v>14616000</v>
      </c>
      <c r="E12" s="155">
        <v>44186</v>
      </c>
      <c r="F12" s="155">
        <v>44197</v>
      </c>
      <c r="G12" s="155">
        <v>44561</v>
      </c>
      <c r="H12" s="194">
        <v>44500</v>
      </c>
      <c r="I12" s="194">
        <v>44501</v>
      </c>
      <c r="J12" s="51"/>
      <c r="K12" s="65"/>
    </row>
    <row r="13" spans="1:13" ht="24" customHeight="1" x14ac:dyDescent="0.15">
      <c r="A13" s="49" t="s">
        <v>90</v>
      </c>
      <c r="B13" s="6" t="s">
        <v>111</v>
      </c>
      <c r="C13" s="6" t="s">
        <v>112</v>
      </c>
      <c r="D13" s="56">
        <v>3960000</v>
      </c>
      <c r="E13" s="155">
        <v>44187</v>
      </c>
      <c r="F13" s="155">
        <v>44197</v>
      </c>
      <c r="G13" s="155">
        <v>44561</v>
      </c>
      <c r="H13" s="194">
        <v>44500</v>
      </c>
      <c r="I13" s="194">
        <v>44501</v>
      </c>
      <c r="J13" s="51"/>
      <c r="K13" s="65"/>
    </row>
    <row r="14" spans="1:13" ht="24" customHeight="1" x14ac:dyDescent="0.15">
      <c r="A14" s="51" t="s">
        <v>90</v>
      </c>
      <c r="B14" s="6" t="s">
        <v>113</v>
      </c>
      <c r="C14" s="6" t="s">
        <v>114</v>
      </c>
      <c r="D14" s="161">
        <v>8033330</v>
      </c>
      <c r="E14" s="155">
        <v>44187</v>
      </c>
      <c r="F14" s="155">
        <v>44197</v>
      </c>
      <c r="G14" s="155">
        <v>44227</v>
      </c>
      <c r="H14" s="155">
        <v>44227</v>
      </c>
      <c r="I14" s="155">
        <v>44228</v>
      </c>
      <c r="J14" s="51" t="s">
        <v>143</v>
      </c>
      <c r="K14" s="65"/>
    </row>
    <row r="15" spans="1:13" ht="24" customHeight="1" x14ac:dyDescent="0.15">
      <c r="A15" s="49" t="s">
        <v>90</v>
      </c>
      <c r="B15" s="6" t="s">
        <v>115</v>
      </c>
      <c r="C15" s="6" t="s">
        <v>116</v>
      </c>
      <c r="D15" s="56">
        <v>3600000</v>
      </c>
      <c r="E15" s="155">
        <v>44193</v>
      </c>
      <c r="F15" s="155">
        <v>44197</v>
      </c>
      <c r="G15" s="155">
        <v>44561</v>
      </c>
      <c r="H15" s="194">
        <v>44500</v>
      </c>
      <c r="I15" s="194">
        <v>44501</v>
      </c>
      <c r="J15" s="51"/>
      <c r="K15" s="65"/>
    </row>
    <row r="16" spans="1:13" ht="24" customHeight="1" x14ac:dyDescent="0.15">
      <c r="A16" s="49" t="s">
        <v>141</v>
      </c>
      <c r="B16" s="6" t="s">
        <v>117</v>
      </c>
      <c r="C16" s="6" t="s">
        <v>118</v>
      </c>
      <c r="D16" s="56">
        <v>3540480</v>
      </c>
      <c r="E16" s="155">
        <v>44194</v>
      </c>
      <c r="F16" s="155">
        <v>44197</v>
      </c>
      <c r="G16" s="155">
        <v>44561</v>
      </c>
      <c r="H16" s="194">
        <v>44500</v>
      </c>
      <c r="I16" s="194">
        <v>44501</v>
      </c>
      <c r="J16" s="51"/>
      <c r="K16" s="65"/>
    </row>
    <row r="17" spans="1:12" ht="24" customHeight="1" x14ac:dyDescent="0.15">
      <c r="A17" s="49" t="s">
        <v>151</v>
      </c>
      <c r="B17" s="6" t="s">
        <v>119</v>
      </c>
      <c r="C17" s="6" t="s">
        <v>120</v>
      </c>
      <c r="D17" s="56">
        <v>14964000</v>
      </c>
      <c r="E17" s="155">
        <v>44194</v>
      </c>
      <c r="F17" s="155">
        <v>44197</v>
      </c>
      <c r="G17" s="155">
        <v>44561</v>
      </c>
      <c r="H17" s="194">
        <v>44500</v>
      </c>
      <c r="I17" s="194">
        <v>44501</v>
      </c>
      <c r="J17" s="51"/>
      <c r="K17" s="65"/>
    </row>
    <row r="18" spans="1:12" ht="24" customHeight="1" thickBot="1" x14ac:dyDescent="0.2">
      <c r="A18" s="125" t="s">
        <v>141</v>
      </c>
      <c r="B18" s="126" t="s">
        <v>121</v>
      </c>
      <c r="C18" s="126" t="s">
        <v>122</v>
      </c>
      <c r="D18" s="127">
        <v>9600000</v>
      </c>
      <c r="E18" s="156">
        <v>44195</v>
      </c>
      <c r="F18" s="156">
        <v>44197</v>
      </c>
      <c r="G18" s="156">
        <v>44561</v>
      </c>
      <c r="H18" s="195">
        <v>44500</v>
      </c>
      <c r="I18" s="195">
        <v>44501</v>
      </c>
      <c r="J18" s="128"/>
      <c r="K18" s="65"/>
    </row>
    <row r="19" spans="1:12" ht="24" customHeight="1" thickTop="1" x14ac:dyDescent="0.15">
      <c r="A19" s="123" t="s">
        <v>141</v>
      </c>
      <c r="B19" s="99" t="s">
        <v>96</v>
      </c>
      <c r="C19" s="99" t="s">
        <v>134</v>
      </c>
      <c r="D19" s="124">
        <v>8370000</v>
      </c>
      <c r="E19" s="157">
        <v>44200</v>
      </c>
      <c r="F19" s="158">
        <v>44200</v>
      </c>
      <c r="G19" s="158">
        <v>44207</v>
      </c>
      <c r="H19" s="158">
        <v>44207</v>
      </c>
      <c r="I19" s="158">
        <v>44207</v>
      </c>
      <c r="J19" s="98" t="s">
        <v>143</v>
      </c>
      <c r="K19" s="65"/>
      <c r="L19" s="177"/>
    </row>
    <row r="20" spans="1:12" ht="24" customHeight="1" x14ac:dyDescent="0.15">
      <c r="A20" s="49" t="s">
        <v>141</v>
      </c>
      <c r="B20" s="6" t="s">
        <v>136</v>
      </c>
      <c r="C20" s="6" t="s">
        <v>137</v>
      </c>
      <c r="D20" s="56">
        <v>1230000</v>
      </c>
      <c r="E20" s="159">
        <v>44203</v>
      </c>
      <c r="F20" s="155">
        <v>44203</v>
      </c>
      <c r="G20" s="155">
        <v>44208</v>
      </c>
      <c r="H20" s="155">
        <v>44207</v>
      </c>
      <c r="I20" s="155">
        <v>44207</v>
      </c>
      <c r="J20" s="51" t="s">
        <v>143</v>
      </c>
      <c r="K20" s="65"/>
    </row>
    <row r="21" spans="1:12" ht="24" customHeight="1" x14ac:dyDescent="0.15">
      <c r="A21" s="49" t="s">
        <v>141</v>
      </c>
      <c r="B21" s="6" t="s">
        <v>138</v>
      </c>
      <c r="C21" s="6" t="s">
        <v>142</v>
      </c>
      <c r="D21" s="56">
        <v>2757000</v>
      </c>
      <c r="E21" s="159">
        <v>44207</v>
      </c>
      <c r="F21" s="155">
        <v>44207</v>
      </c>
      <c r="G21" s="155">
        <v>44237</v>
      </c>
      <c r="H21" s="155">
        <v>44236</v>
      </c>
      <c r="I21" s="155">
        <v>44236</v>
      </c>
      <c r="J21" s="51" t="s">
        <v>144</v>
      </c>
    </row>
    <row r="22" spans="1:12" ht="24" customHeight="1" x14ac:dyDescent="0.15">
      <c r="A22" s="49" t="s">
        <v>90</v>
      </c>
      <c r="B22" s="6" t="s">
        <v>234</v>
      </c>
      <c r="C22" s="6" t="s">
        <v>114</v>
      </c>
      <c r="D22" s="56">
        <v>243930000</v>
      </c>
      <c r="E22" s="159">
        <v>44221</v>
      </c>
      <c r="F22" s="155">
        <v>44228</v>
      </c>
      <c r="G22" s="155">
        <v>44561</v>
      </c>
      <c r="H22" s="194">
        <v>44500</v>
      </c>
      <c r="I22" s="194">
        <v>44501</v>
      </c>
      <c r="J22" s="51"/>
    </row>
    <row r="23" spans="1:12" ht="24" customHeight="1" x14ac:dyDescent="0.15">
      <c r="A23" s="49" t="s">
        <v>90</v>
      </c>
      <c r="B23" s="6" t="s">
        <v>139</v>
      </c>
      <c r="C23" s="6" t="s">
        <v>140</v>
      </c>
      <c r="D23" s="56">
        <v>4776300</v>
      </c>
      <c r="E23" s="159">
        <v>44222</v>
      </c>
      <c r="F23" s="155">
        <v>44231</v>
      </c>
      <c r="G23" s="155">
        <v>44231</v>
      </c>
      <c r="H23" s="155">
        <v>44230</v>
      </c>
      <c r="I23" s="155">
        <v>44230</v>
      </c>
      <c r="J23" s="51" t="s">
        <v>144</v>
      </c>
    </row>
    <row r="24" spans="1:12" ht="24" customHeight="1" x14ac:dyDescent="0.15">
      <c r="A24" s="49" t="s">
        <v>90</v>
      </c>
      <c r="B24" s="6" t="s">
        <v>145</v>
      </c>
      <c r="C24" s="6" t="s">
        <v>146</v>
      </c>
      <c r="D24" s="56">
        <v>16500000</v>
      </c>
      <c r="E24" s="159">
        <v>44235</v>
      </c>
      <c r="F24" s="155">
        <v>44235</v>
      </c>
      <c r="G24" s="155">
        <v>44252</v>
      </c>
      <c r="H24" s="155">
        <v>44252</v>
      </c>
      <c r="I24" s="155">
        <v>44252</v>
      </c>
      <c r="J24" s="51" t="s">
        <v>144</v>
      </c>
    </row>
    <row r="25" spans="1:12" ht="24" customHeight="1" x14ac:dyDescent="0.15">
      <c r="A25" s="49" t="s">
        <v>90</v>
      </c>
      <c r="B25" s="6" t="s">
        <v>148</v>
      </c>
      <c r="C25" s="6" t="s">
        <v>153</v>
      </c>
      <c r="D25" s="56">
        <v>2400000</v>
      </c>
      <c r="E25" s="159">
        <v>44242</v>
      </c>
      <c r="F25" s="155">
        <v>44256</v>
      </c>
      <c r="G25" s="155">
        <v>44377</v>
      </c>
      <c r="H25" s="155">
        <v>44347</v>
      </c>
      <c r="I25" s="155">
        <v>44348</v>
      </c>
      <c r="J25" s="51" t="s">
        <v>229</v>
      </c>
    </row>
    <row r="26" spans="1:12" s="191" customFormat="1" ht="24" hidden="1" customHeight="1" x14ac:dyDescent="0.15">
      <c r="A26" s="185" t="s">
        <v>90</v>
      </c>
      <c r="B26" s="186" t="s">
        <v>149</v>
      </c>
      <c r="C26" s="186" t="s">
        <v>154</v>
      </c>
      <c r="D26" s="187">
        <v>16863000</v>
      </c>
      <c r="E26" s="188">
        <v>44243</v>
      </c>
      <c r="F26" s="189">
        <v>44245</v>
      </c>
      <c r="G26" s="189">
        <v>44347</v>
      </c>
      <c r="H26" s="189"/>
      <c r="I26" s="189"/>
      <c r="J26" s="185"/>
      <c r="K26" s="190"/>
      <c r="L26" s="190"/>
    </row>
    <row r="27" spans="1:12" ht="24" customHeight="1" x14ac:dyDescent="0.15">
      <c r="A27" s="49" t="s">
        <v>90</v>
      </c>
      <c r="B27" s="134" t="s">
        <v>161</v>
      </c>
      <c r="C27" s="6" t="s">
        <v>154</v>
      </c>
      <c r="D27" s="56">
        <v>17941000</v>
      </c>
      <c r="E27" s="159">
        <v>44243</v>
      </c>
      <c r="F27" s="155" t="s">
        <v>175</v>
      </c>
      <c r="G27" s="171" t="s">
        <v>206</v>
      </c>
      <c r="H27" s="155">
        <v>44299</v>
      </c>
      <c r="I27" s="155">
        <v>44299</v>
      </c>
      <c r="J27" s="51" t="s">
        <v>200</v>
      </c>
    </row>
    <row r="28" spans="1:12" ht="24" customHeight="1" x14ac:dyDescent="0.15">
      <c r="A28" s="49" t="s">
        <v>90</v>
      </c>
      <c r="B28" s="6" t="s">
        <v>150</v>
      </c>
      <c r="C28" s="6" t="s">
        <v>155</v>
      </c>
      <c r="D28" s="56">
        <v>3690000</v>
      </c>
      <c r="E28" s="159">
        <v>44252</v>
      </c>
      <c r="F28" s="155">
        <v>44253</v>
      </c>
      <c r="G28" s="155">
        <v>44264</v>
      </c>
      <c r="H28" s="155">
        <v>44264</v>
      </c>
      <c r="I28" s="155">
        <v>44264</v>
      </c>
      <c r="J28" s="51" t="s">
        <v>159</v>
      </c>
    </row>
    <row r="29" spans="1:12" ht="24" customHeight="1" x14ac:dyDescent="0.15">
      <c r="A29" s="49" t="s">
        <v>90</v>
      </c>
      <c r="B29" s="134" t="s">
        <v>97</v>
      </c>
      <c r="C29" s="6" t="s">
        <v>156</v>
      </c>
      <c r="D29" s="56">
        <v>9600000</v>
      </c>
      <c r="E29" s="159">
        <v>44253</v>
      </c>
      <c r="F29" s="155">
        <v>44256</v>
      </c>
      <c r="G29" s="155">
        <v>44561</v>
      </c>
      <c r="H29" s="194">
        <v>44500</v>
      </c>
      <c r="I29" s="194">
        <v>44501</v>
      </c>
      <c r="J29" s="51"/>
    </row>
    <row r="30" spans="1:12" ht="24" customHeight="1" x14ac:dyDescent="0.15">
      <c r="A30" s="49" t="s">
        <v>90</v>
      </c>
      <c r="B30" s="134" t="s">
        <v>160</v>
      </c>
      <c r="C30" s="6" t="s">
        <v>157</v>
      </c>
      <c r="D30" s="56">
        <v>2463230</v>
      </c>
      <c r="E30" s="159">
        <v>44265</v>
      </c>
      <c r="F30" s="155">
        <v>44265</v>
      </c>
      <c r="G30" s="155">
        <v>44295</v>
      </c>
      <c r="H30" s="155">
        <v>44294</v>
      </c>
      <c r="I30" s="155">
        <v>44294</v>
      </c>
      <c r="J30" s="51" t="s">
        <v>179</v>
      </c>
    </row>
    <row r="31" spans="1:12" ht="24" customHeight="1" x14ac:dyDescent="0.15">
      <c r="A31" s="49" t="s">
        <v>90</v>
      </c>
      <c r="B31" s="134" t="s">
        <v>125</v>
      </c>
      <c r="C31" s="6" t="s">
        <v>157</v>
      </c>
      <c r="D31" s="56">
        <v>3375120</v>
      </c>
      <c r="E31" s="159">
        <v>44265</v>
      </c>
      <c r="F31" s="155">
        <v>44265</v>
      </c>
      <c r="G31" s="155">
        <v>44280</v>
      </c>
      <c r="H31" s="155">
        <v>44302</v>
      </c>
      <c r="I31" s="155">
        <v>44302</v>
      </c>
      <c r="J31" s="51" t="s">
        <v>179</v>
      </c>
    </row>
    <row r="32" spans="1:12" ht="24" customHeight="1" x14ac:dyDescent="0.15">
      <c r="A32" s="49" t="s">
        <v>90</v>
      </c>
      <c r="B32" s="134" t="s">
        <v>162</v>
      </c>
      <c r="C32" s="6" t="s">
        <v>170</v>
      </c>
      <c r="D32" s="56">
        <v>5861500</v>
      </c>
      <c r="E32" s="159">
        <v>44270</v>
      </c>
      <c r="F32" s="155">
        <v>44268</v>
      </c>
      <c r="G32" s="155">
        <v>44274</v>
      </c>
      <c r="H32" s="155">
        <v>44274</v>
      </c>
      <c r="I32" s="155">
        <v>44274</v>
      </c>
      <c r="J32" s="51" t="s">
        <v>159</v>
      </c>
    </row>
    <row r="33" spans="1:10" ht="24" customHeight="1" x14ac:dyDescent="0.15">
      <c r="A33" s="49" t="s">
        <v>90</v>
      </c>
      <c r="B33" s="134" t="s">
        <v>126</v>
      </c>
      <c r="C33" s="6" t="s">
        <v>157</v>
      </c>
      <c r="D33" s="56">
        <v>1970580</v>
      </c>
      <c r="E33" s="159">
        <v>44279</v>
      </c>
      <c r="F33" s="155">
        <v>44279</v>
      </c>
      <c r="G33" s="155">
        <v>44294</v>
      </c>
      <c r="H33" s="155">
        <v>44288</v>
      </c>
      <c r="I33" s="155">
        <v>44288</v>
      </c>
      <c r="J33" s="51" t="s">
        <v>176</v>
      </c>
    </row>
    <row r="34" spans="1:10" ht="24" customHeight="1" x14ac:dyDescent="0.15">
      <c r="A34" s="49" t="s">
        <v>90</v>
      </c>
      <c r="B34" s="134" t="s">
        <v>163</v>
      </c>
      <c r="C34" s="6" t="s">
        <v>171</v>
      </c>
      <c r="D34" s="56">
        <v>1900000</v>
      </c>
      <c r="E34" s="159">
        <v>44281</v>
      </c>
      <c r="F34" s="155">
        <v>44284</v>
      </c>
      <c r="G34" s="155">
        <v>44561</v>
      </c>
      <c r="H34" s="194">
        <v>44500</v>
      </c>
      <c r="I34" s="194">
        <v>44501</v>
      </c>
      <c r="J34" s="51"/>
    </row>
    <row r="35" spans="1:10" ht="24" customHeight="1" x14ac:dyDescent="0.15">
      <c r="A35" s="49" t="s">
        <v>90</v>
      </c>
      <c r="B35" s="134" t="s">
        <v>164</v>
      </c>
      <c r="C35" s="6" t="s">
        <v>172</v>
      </c>
      <c r="D35" s="56">
        <v>830000</v>
      </c>
      <c r="E35" s="159">
        <v>44285</v>
      </c>
      <c r="F35" s="155">
        <v>44285</v>
      </c>
      <c r="G35" s="155">
        <v>44292</v>
      </c>
      <c r="H35" s="155">
        <v>44292</v>
      </c>
      <c r="I35" s="155">
        <v>44292</v>
      </c>
      <c r="J35" s="51" t="s">
        <v>197</v>
      </c>
    </row>
    <row r="36" spans="1:10" ht="24" customHeight="1" x14ac:dyDescent="0.15">
      <c r="A36" s="49" t="s">
        <v>90</v>
      </c>
      <c r="B36" s="134" t="s">
        <v>165</v>
      </c>
      <c r="C36" s="6" t="s">
        <v>103</v>
      </c>
      <c r="D36" s="56">
        <v>7615300</v>
      </c>
      <c r="E36" s="159">
        <v>44286</v>
      </c>
      <c r="F36" s="155">
        <v>44287</v>
      </c>
      <c r="G36" s="155">
        <v>44561</v>
      </c>
      <c r="H36" s="194">
        <v>44500</v>
      </c>
      <c r="I36" s="194">
        <v>44501</v>
      </c>
      <c r="J36" s="51"/>
    </row>
    <row r="37" spans="1:10" ht="24" customHeight="1" x14ac:dyDescent="0.15">
      <c r="A37" s="49" t="s">
        <v>90</v>
      </c>
      <c r="B37" s="134" t="s">
        <v>166</v>
      </c>
      <c r="C37" s="6" t="s">
        <v>173</v>
      </c>
      <c r="D37" s="56">
        <v>5583600</v>
      </c>
      <c r="E37" s="159">
        <v>44286</v>
      </c>
      <c r="F37" s="155">
        <v>44286</v>
      </c>
      <c r="G37" s="155">
        <v>44306</v>
      </c>
      <c r="H37" s="155">
        <v>44306</v>
      </c>
      <c r="I37" s="155">
        <v>44306</v>
      </c>
      <c r="J37" s="51" t="s">
        <v>200</v>
      </c>
    </row>
    <row r="38" spans="1:10" ht="24" customHeight="1" x14ac:dyDescent="0.15">
      <c r="A38" s="49" t="s">
        <v>90</v>
      </c>
      <c r="B38" s="134" t="s">
        <v>167</v>
      </c>
      <c r="C38" s="6" t="s">
        <v>157</v>
      </c>
      <c r="D38" s="56">
        <v>62242300</v>
      </c>
      <c r="E38" s="159">
        <v>44286</v>
      </c>
      <c r="F38" s="155">
        <v>44286</v>
      </c>
      <c r="G38" s="155">
        <v>44316</v>
      </c>
      <c r="H38" s="155">
        <v>44298</v>
      </c>
      <c r="I38" s="155">
        <v>44299</v>
      </c>
      <c r="J38" s="51" t="s">
        <v>179</v>
      </c>
    </row>
    <row r="39" spans="1:10" ht="24" customHeight="1" x14ac:dyDescent="0.15">
      <c r="A39" s="49" t="s">
        <v>90</v>
      </c>
      <c r="B39" s="134" t="s">
        <v>168</v>
      </c>
      <c r="C39" s="6" t="s">
        <v>157</v>
      </c>
      <c r="D39" s="56">
        <v>21016170</v>
      </c>
      <c r="E39" s="159">
        <v>44286</v>
      </c>
      <c r="F39" s="155">
        <v>44286</v>
      </c>
      <c r="G39" s="155">
        <v>44316</v>
      </c>
      <c r="H39" s="155">
        <v>44316</v>
      </c>
      <c r="I39" s="155">
        <v>44316</v>
      </c>
      <c r="J39" s="51" t="s">
        <v>179</v>
      </c>
    </row>
    <row r="40" spans="1:10" ht="24" customHeight="1" x14ac:dyDescent="0.15">
      <c r="A40" s="49" t="s">
        <v>90</v>
      </c>
      <c r="B40" s="134" t="s">
        <v>169</v>
      </c>
      <c r="C40" s="6" t="s">
        <v>157</v>
      </c>
      <c r="D40" s="56">
        <v>27375540</v>
      </c>
      <c r="E40" s="159">
        <v>44286</v>
      </c>
      <c r="F40" s="155">
        <v>44286</v>
      </c>
      <c r="G40" s="155">
        <v>44316</v>
      </c>
      <c r="H40" s="155">
        <v>44302</v>
      </c>
      <c r="I40" s="155" t="s">
        <v>199</v>
      </c>
      <c r="J40" s="51" t="s">
        <v>179</v>
      </c>
    </row>
    <row r="41" spans="1:10" ht="24" customHeight="1" x14ac:dyDescent="0.15">
      <c r="A41" s="49" t="s">
        <v>90</v>
      </c>
      <c r="B41" s="134" t="s">
        <v>158</v>
      </c>
      <c r="C41" s="6" t="s">
        <v>174</v>
      </c>
      <c r="D41" s="56">
        <v>5852000</v>
      </c>
      <c r="E41" s="159">
        <v>44288</v>
      </c>
      <c r="F41" s="155">
        <v>44288</v>
      </c>
      <c r="G41" s="155">
        <v>44299</v>
      </c>
      <c r="H41" s="155">
        <v>44299</v>
      </c>
      <c r="I41" s="155">
        <v>44299</v>
      </c>
      <c r="J41" s="51" t="s">
        <v>198</v>
      </c>
    </row>
    <row r="42" spans="1:10" ht="24" customHeight="1" x14ac:dyDescent="0.15">
      <c r="A42" s="49" t="s">
        <v>90</v>
      </c>
      <c r="B42" s="193" t="s">
        <v>180</v>
      </c>
      <c r="C42" s="6" t="s">
        <v>189</v>
      </c>
      <c r="D42" s="56">
        <v>7240000</v>
      </c>
      <c r="E42" s="159">
        <v>44291</v>
      </c>
      <c r="F42" s="155">
        <v>44294</v>
      </c>
      <c r="G42" s="155">
        <v>44316</v>
      </c>
      <c r="H42" s="155">
        <v>44316</v>
      </c>
      <c r="I42" s="155">
        <v>44316</v>
      </c>
      <c r="J42" s="51" t="s">
        <v>143</v>
      </c>
    </row>
    <row r="43" spans="1:10" ht="24" customHeight="1" x14ac:dyDescent="0.15">
      <c r="A43" s="49" t="s">
        <v>90</v>
      </c>
      <c r="B43" s="134" t="s">
        <v>181</v>
      </c>
      <c r="C43" s="6" t="s">
        <v>190</v>
      </c>
      <c r="D43" s="56">
        <v>1430000</v>
      </c>
      <c r="E43" s="159">
        <v>44292</v>
      </c>
      <c r="F43" s="155">
        <v>44293</v>
      </c>
      <c r="G43" s="155">
        <v>44299</v>
      </c>
      <c r="H43" s="155">
        <v>44299</v>
      </c>
      <c r="I43" s="155">
        <v>44299</v>
      </c>
      <c r="J43" s="51" t="s">
        <v>198</v>
      </c>
    </row>
    <row r="44" spans="1:10" ht="24" customHeight="1" x14ac:dyDescent="0.15">
      <c r="A44" s="49" t="s">
        <v>90</v>
      </c>
      <c r="B44" s="134" t="s">
        <v>182</v>
      </c>
      <c r="C44" s="6" t="s">
        <v>191</v>
      </c>
      <c r="D44" s="56">
        <v>4830000</v>
      </c>
      <c r="E44" s="159">
        <v>44292</v>
      </c>
      <c r="F44" s="155">
        <v>44292</v>
      </c>
      <c r="G44" s="155">
        <v>44354</v>
      </c>
      <c r="H44" s="155">
        <v>44342</v>
      </c>
      <c r="I44" s="155">
        <v>44342</v>
      </c>
      <c r="J44" s="51" t="s">
        <v>229</v>
      </c>
    </row>
    <row r="45" spans="1:10" ht="24" customHeight="1" x14ac:dyDescent="0.15">
      <c r="A45" s="49" t="s">
        <v>90</v>
      </c>
      <c r="B45" s="134" t="s">
        <v>208</v>
      </c>
      <c r="C45" s="6" t="s">
        <v>209</v>
      </c>
      <c r="D45" s="56">
        <v>2513500</v>
      </c>
      <c r="E45" s="159">
        <v>44292</v>
      </c>
      <c r="F45" s="155">
        <v>44292</v>
      </c>
      <c r="G45" s="155">
        <v>44322</v>
      </c>
      <c r="H45" s="155">
        <v>44322</v>
      </c>
      <c r="I45" s="155">
        <v>44322</v>
      </c>
      <c r="J45" s="51" t="s">
        <v>198</v>
      </c>
    </row>
    <row r="46" spans="1:10" ht="24" customHeight="1" x14ac:dyDescent="0.15">
      <c r="A46" s="49" t="s">
        <v>90</v>
      </c>
      <c r="B46" s="134" t="s">
        <v>183</v>
      </c>
      <c r="C46" s="6" t="s">
        <v>192</v>
      </c>
      <c r="D46" s="56">
        <v>11880000</v>
      </c>
      <c r="E46" s="159">
        <v>44300</v>
      </c>
      <c r="F46" s="155">
        <v>44300</v>
      </c>
      <c r="G46" s="155">
        <v>44369</v>
      </c>
      <c r="H46" s="155">
        <v>44369</v>
      </c>
      <c r="I46" s="155">
        <v>44369</v>
      </c>
      <c r="J46" s="51" t="s">
        <v>198</v>
      </c>
    </row>
    <row r="47" spans="1:10" ht="24" customHeight="1" x14ac:dyDescent="0.15">
      <c r="A47" s="49" t="s">
        <v>90</v>
      </c>
      <c r="B47" s="134" t="s">
        <v>184</v>
      </c>
      <c r="C47" s="6" t="s">
        <v>193</v>
      </c>
      <c r="D47" s="56">
        <v>850000</v>
      </c>
      <c r="E47" s="159">
        <v>44301</v>
      </c>
      <c r="F47" s="155">
        <v>44302</v>
      </c>
      <c r="G47" s="155">
        <v>44303</v>
      </c>
      <c r="H47" s="155">
        <v>44303</v>
      </c>
      <c r="I47" s="155">
        <v>44303</v>
      </c>
      <c r="J47" s="51" t="s">
        <v>197</v>
      </c>
    </row>
    <row r="48" spans="1:10" ht="24" customHeight="1" x14ac:dyDescent="0.15">
      <c r="A48" s="49" t="s">
        <v>90</v>
      </c>
      <c r="B48" s="134" t="s">
        <v>185</v>
      </c>
      <c r="C48" s="6" t="s">
        <v>194</v>
      </c>
      <c r="D48" s="56">
        <v>15000000</v>
      </c>
      <c r="E48" s="159">
        <v>44314</v>
      </c>
      <c r="F48" s="160">
        <v>44314</v>
      </c>
      <c r="G48" s="155">
        <v>44340</v>
      </c>
      <c r="H48" s="155">
        <v>44340</v>
      </c>
      <c r="I48" s="155">
        <v>44340</v>
      </c>
      <c r="J48" s="51" t="s">
        <v>143</v>
      </c>
    </row>
    <row r="49" spans="1:12" ht="24" customHeight="1" x14ac:dyDescent="0.15">
      <c r="A49" s="49" t="s">
        <v>90</v>
      </c>
      <c r="B49" s="134" t="s">
        <v>186</v>
      </c>
      <c r="C49" s="6" t="s">
        <v>195</v>
      </c>
      <c r="D49" s="56">
        <v>2200000</v>
      </c>
      <c r="E49" s="159">
        <v>44315</v>
      </c>
      <c r="F49" s="160">
        <v>44315</v>
      </c>
      <c r="G49" s="155">
        <v>44319</v>
      </c>
      <c r="H49" s="155">
        <v>44319</v>
      </c>
      <c r="I49" s="155">
        <v>44319</v>
      </c>
      <c r="J49" s="51" t="s">
        <v>143</v>
      </c>
    </row>
    <row r="50" spans="1:12" ht="24" customHeight="1" x14ac:dyDescent="0.15">
      <c r="A50" s="49" t="s">
        <v>90</v>
      </c>
      <c r="B50" s="134" t="s">
        <v>187</v>
      </c>
      <c r="C50" s="6" t="s">
        <v>196</v>
      </c>
      <c r="D50" s="56">
        <v>550000</v>
      </c>
      <c r="E50" s="159">
        <v>44315</v>
      </c>
      <c r="F50" s="160">
        <v>44315</v>
      </c>
      <c r="G50" s="155">
        <v>44323</v>
      </c>
      <c r="H50" s="155">
        <v>44323</v>
      </c>
      <c r="I50" s="155">
        <v>44323</v>
      </c>
      <c r="J50" s="51" t="s">
        <v>143</v>
      </c>
    </row>
    <row r="51" spans="1:12" ht="24" customHeight="1" x14ac:dyDescent="0.15">
      <c r="A51" s="49" t="s">
        <v>90</v>
      </c>
      <c r="B51" s="134" t="s">
        <v>188</v>
      </c>
      <c r="C51" s="6" t="s">
        <v>172</v>
      </c>
      <c r="D51" s="56">
        <v>5850000</v>
      </c>
      <c r="E51" s="159">
        <v>44316</v>
      </c>
      <c r="F51" s="160">
        <v>44317</v>
      </c>
      <c r="G51" s="155">
        <v>44333</v>
      </c>
      <c r="H51" s="155">
        <v>44333</v>
      </c>
      <c r="I51" s="155">
        <v>44336</v>
      </c>
      <c r="J51" s="51" t="s">
        <v>143</v>
      </c>
    </row>
    <row r="52" spans="1:12" s="182" customFormat="1" ht="24" hidden="1" customHeight="1" x14ac:dyDescent="0.15">
      <c r="A52" s="162" t="s">
        <v>90</v>
      </c>
      <c r="B52" s="163" t="s">
        <v>212</v>
      </c>
      <c r="C52" s="164" t="s">
        <v>221</v>
      </c>
      <c r="D52" s="165">
        <v>46500000</v>
      </c>
      <c r="E52" s="166">
        <v>44316</v>
      </c>
      <c r="F52" s="183">
        <v>44317</v>
      </c>
      <c r="G52" s="167">
        <v>44530</v>
      </c>
      <c r="H52" s="192" t="s">
        <v>231</v>
      </c>
      <c r="I52" s="192"/>
      <c r="J52" s="168"/>
      <c r="K52" s="177"/>
      <c r="L52" s="177"/>
    </row>
    <row r="53" spans="1:12" ht="24" customHeight="1" x14ac:dyDescent="0.15">
      <c r="A53" s="49" t="s">
        <v>90</v>
      </c>
      <c r="B53" s="134" t="s">
        <v>213</v>
      </c>
      <c r="C53" s="6" t="s">
        <v>174</v>
      </c>
      <c r="D53" s="56">
        <v>1200000</v>
      </c>
      <c r="E53" s="159">
        <v>44323</v>
      </c>
      <c r="F53" s="160">
        <v>44323</v>
      </c>
      <c r="G53" s="155">
        <v>44328</v>
      </c>
      <c r="H53" s="155">
        <v>44328</v>
      </c>
      <c r="I53" s="155">
        <v>44328</v>
      </c>
      <c r="J53" s="51" t="s">
        <v>228</v>
      </c>
    </row>
    <row r="54" spans="1:12" ht="24" customHeight="1" x14ac:dyDescent="0.15">
      <c r="A54" s="49" t="s">
        <v>90</v>
      </c>
      <c r="B54" s="134" t="s">
        <v>214</v>
      </c>
      <c r="C54" s="6" t="s">
        <v>137</v>
      </c>
      <c r="D54" s="56">
        <v>1482000</v>
      </c>
      <c r="E54" s="159">
        <v>44326</v>
      </c>
      <c r="F54" s="160">
        <v>44326</v>
      </c>
      <c r="G54" s="155">
        <v>44330</v>
      </c>
      <c r="H54" s="155">
        <v>44328</v>
      </c>
      <c r="I54" s="155">
        <v>44328</v>
      </c>
      <c r="J54" s="51" t="s">
        <v>229</v>
      </c>
    </row>
    <row r="55" spans="1:12" s="182" customFormat="1" ht="24" hidden="1" customHeight="1" x14ac:dyDescent="0.15">
      <c r="A55" s="162" t="s">
        <v>90</v>
      </c>
      <c r="B55" s="163" t="s">
        <v>215</v>
      </c>
      <c r="C55" s="164" t="s">
        <v>222</v>
      </c>
      <c r="D55" s="165">
        <v>80465240</v>
      </c>
      <c r="E55" s="166">
        <v>44326</v>
      </c>
      <c r="F55" s="183">
        <v>44348</v>
      </c>
      <c r="G55" s="167" t="s">
        <v>227</v>
      </c>
      <c r="H55" s="192" t="s">
        <v>321</v>
      </c>
      <c r="I55" s="192"/>
      <c r="J55" s="168"/>
      <c r="K55" s="177"/>
      <c r="L55" s="177"/>
    </row>
    <row r="56" spans="1:12" ht="24" customHeight="1" x14ac:dyDescent="0.15">
      <c r="A56" s="49" t="s">
        <v>90</v>
      </c>
      <c r="B56" s="134" t="s">
        <v>216</v>
      </c>
      <c r="C56" s="6" t="s">
        <v>223</v>
      </c>
      <c r="D56" s="56">
        <v>1500000</v>
      </c>
      <c r="E56" s="159">
        <v>44329</v>
      </c>
      <c r="F56" s="160">
        <v>44334</v>
      </c>
      <c r="G56" s="155">
        <v>44342</v>
      </c>
      <c r="H56" s="155">
        <v>44342</v>
      </c>
      <c r="I56" s="155">
        <v>44342</v>
      </c>
      <c r="J56" s="51" t="s">
        <v>241</v>
      </c>
    </row>
    <row r="57" spans="1:12" ht="24" customHeight="1" x14ac:dyDescent="0.15">
      <c r="A57" s="49" t="s">
        <v>90</v>
      </c>
      <c r="B57" s="134" t="s">
        <v>207</v>
      </c>
      <c r="C57" s="6" t="s">
        <v>172</v>
      </c>
      <c r="D57" s="56">
        <v>2475000</v>
      </c>
      <c r="E57" s="159">
        <v>44334</v>
      </c>
      <c r="F57" s="160">
        <v>44334</v>
      </c>
      <c r="G57" s="155">
        <v>44337</v>
      </c>
      <c r="H57" s="155">
        <v>44337</v>
      </c>
      <c r="I57" s="155">
        <v>44337</v>
      </c>
      <c r="J57" s="51" t="s">
        <v>143</v>
      </c>
    </row>
    <row r="58" spans="1:12" ht="24" customHeight="1" x14ac:dyDescent="0.15">
      <c r="A58" s="51" t="s">
        <v>90</v>
      </c>
      <c r="B58" s="134" t="s">
        <v>217</v>
      </c>
      <c r="C58" s="6" t="s">
        <v>224</v>
      </c>
      <c r="D58" s="161">
        <v>26505000</v>
      </c>
      <c r="E58" s="229">
        <v>44334</v>
      </c>
      <c r="F58" s="230">
        <v>44334</v>
      </c>
      <c r="G58" s="155">
        <v>44417</v>
      </c>
      <c r="H58" s="155">
        <v>44417</v>
      </c>
      <c r="I58" s="155">
        <v>44417</v>
      </c>
      <c r="J58" s="51" t="s">
        <v>289</v>
      </c>
    </row>
    <row r="59" spans="1:12" ht="24" customHeight="1" x14ac:dyDescent="0.15">
      <c r="A59" s="49" t="s">
        <v>90</v>
      </c>
      <c r="B59" s="134" t="s">
        <v>218</v>
      </c>
      <c r="C59" s="6" t="s">
        <v>225</v>
      </c>
      <c r="D59" s="56">
        <v>1900000</v>
      </c>
      <c r="E59" s="159">
        <v>44336</v>
      </c>
      <c r="F59" s="160">
        <v>44336</v>
      </c>
      <c r="G59" s="155">
        <v>44344</v>
      </c>
      <c r="H59" s="155">
        <v>44344</v>
      </c>
      <c r="I59" s="155">
        <v>44344</v>
      </c>
      <c r="J59" s="51" t="s">
        <v>230</v>
      </c>
    </row>
    <row r="60" spans="1:12" ht="24" customHeight="1" x14ac:dyDescent="0.15">
      <c r="A60" s="49" t="s">
        <v>90</v>
      </c>
      <c r="B60" s="134" t="s">
        <v>219</v>
      </c>
      <c r="C60" s="6" t="s">
        <v>226</v>
      </c>
      <c r="D60" s="56">
        <v>1800000</v>
      </c>
      <c r="E60" s="159">
        <v>44342</v>
      </c>
      <c r="F60" s="160">
        <v>44342</v>
      </c>
      <c r="G60" s="155">
        <v>44352</v>
      </c>
      <c r="H60" s="155" t="s">
        <v>239</v>
      </c>
      <c r="I60" s="155">
        <v>44350</v>
      </c>
      <c r="J60" s="51" t="s">
        <v>240</v>
      </c>
    </row>
    <row r="61" spans="1:12" ht="24" customHeight="1" x14ac:dyDescent="0.15">
      <c r="A61" s="49" t="s">
        <v>90</v>
      </c>
      <c r="B61" s="134" t="s">
        <v>220</v>
      </c>
      <c r="C61" s="6" t="s">
        <v>103</v>
      </c>
      <c r="D61" s="56">
        <v>4734430</v>
      </c>
      <c r="E61" s="159">
        <v>44347</v>
      </c>
      <c r="F61" s="160">
        <v>44348</v>
      </c>
      <c r="G61" s="155">
        <v>44561</v>
      </c>
      <c r="H61" s="194">
        <v>44500</v>
      </c>
      <c r="I61" s="194">
        <v>44501</v>
      </c>
      <c r="J61" s="51"/>
    </row>
    <row r="62" spans="1:12" ht="24" customHeight="1" x14ac:dyDescent="0.15">
      <c r="A62" s="49" t="s">
        <v>90</v>
      </c>
      <c r="B62" s="193" t="str">
        <f>'[1]2021년'!$E$70</f>
        <v>회계실무 교육 운영 위탁용역</v>
      </c>
      <c r="C62" s="6" t="str">
        <f>'[1]2021년'!$N$70</f>
        <v>㈜더존에듀캠</v>
      </c>
      <c r="D62" s="56">
        <v>4100000</v>
      </c>
      <c r="E62" s="159">
        <v>44356</v>
      </c>
      <c r="F62" s="160">
        <v>44356</v>
      </c>
      <c r="G62" s="155">
        <v>44369</v>
      </c>
      <c r="H62" s="155">
        <v>44369</v>
      </c>
      <c r="I62" s="155">
        <v>44369</v>
      </c>
      <c r="J62" s="51" t="s">
        <v>236</v>
      </c>
    </row>
    <row r="63" spans="1:12" ht="24" customHeight="1" x14ac:dyDescent="0.15">
      <c r="A63" s="49" t="s">
        <v>90</v>
      </c>
      <c r="B63" s="193" t="s">
        <v>242</v>
      </c>
      <c r="C63" s="6" t="s">
        <v>157</v>
      </c>
      <c r="D63" s="56">
        <v>570060</v>
      </c>
      <c r="E63" s="159">
        <v>44358</v>
      </c>
      <c r="F63" s="160">
        <v>44358</v>
      </c>
      <c r="G63" s="155">
        <v>44373</v>
      </c>
      <c r="H63" s="155">
        <v>44370</v>
      </c>
      <c r="I63" s="155">
        <v>44370</v>
      </c>
      <c r="J63" s="51" t="s">
        <v>236</v>
      </c>
    </row>
    <row r="64" spans="1:12" ht="24" customHeight="1" x14ac:dyDescent="0.15">
      <c r="A64" s="49" t="s">
        <v>90</v>
      </c>
      <c r="B64" s="193" t="s">
        <v>243</v>
      </c>
      <c r="C64" s="6" t="s">
        <v>157</v>
      </c>
      <c r="D64" s="56">
        <v>2593930</v>
      </c>
      <c r="E64" s="159">
        <v>44362</v>
      </c>
      <c r="F64" s="160">
        <v>44362</v>
      </c>
      <c r="G64" s="155">
        <v>44392</v>
      </c>
      <c r="H64" s="155">
        <v>44368</v>
      </c>
      <c r="I64" s="155">
        <v>44368</v>
      </c>
      <c r="J64" s="51" t="s">
        <v>236</v>
      </c>
    </row>
    <row r="65" spans="1:12" ht="24" customHeight="1" x14ac:dyDescent="0.15">
      <c r="A65" s="49" t="s">
        <v>90</v>
      </c>
      <c r="B65" s="193" t="s">
        <v>211</v>
      </c>
      <c r="C65" s="6" t="s">
        <v>157</v>
      </c>
      <c r="D65" s="56">
        <v>1172290</v>
      </c>
      <c r="E65" s="159">
        <v>44368</v>
      </c>
      <c r="F65" s="160">
        <v>44368</v>
      </c>
      <c r="G65" s="155">
        <v>44398</v>
      </c>
      <c r="H65" s="155">
        <v>44377</v>
      </c>
      <c r="I65" s="155">
        <v>44377</v>
      </c>
      <c r="J65" s="51" t="s">
        <v>236</v>
      </c>
    </row>
    <row r="66" spans="1:12" ht="24" customHeight="1" x14ac:dyDescent="0.15">
      <c r="A66" s="51" t="s">
        <v>90</v>
      </c>
      <c r="B66" s="134" t="s">
        <v>237</v>
      </c>
      <c r="C66" s="6" t="s">
        <v>238</v>
      </c>
      <c r="D66" s="161">
        <v>1434000</v>
      </c>
      <c r="E66" s="229">
        <v>44370</v>
      </c>
      <c r="F66" s="230">
        <v>44370</v>
      </c>
      <c r="G66" s="155">
        <v>44384</v>
      </c>
      <c r="H66" s="155" t="s">
        <v>260</v>
      </c>
      <c r="I66" s="155" t="s">
        <v>261</v>
      </c>
      <c r="J66" s="51" t="s">
        <v>265</v>
      </c>
    </row>
    <row r="67" spans="1:12" ht="24" customHeight="1" x14ac:dyDescent="0.15">
      <c r="A67" s="51" t="s">
        <v>90</v>
      </c>
      <c r="B67" s="134" t="s">
        <v>96</v>
      </c>
      <c r="C67" s="6" t="s">
        <v>134</v>
      </c>
      <c r="D67" s="161">
        <v>8370000</v>
      </c>
      <c r="E67" s="229">
        <v>44376</v>
      </c>
      <c r="F67" s="230">
        <v>44376</v>
      </c>
      <c r="G67" s="155">
        <v>44393</v>
      </c>
      <c r="H67" s="155" t="s">
        <v>262</v>
      </c>
      <c r="I67" s="155" t="s">
        <v>263</v>
      </c>
      <c r="J67" s="51" t="s">
        <v>266</v>
      </c>
    </row>
    <row r="68" spans="1:12" s="182" customFormat="1" ht="24" hidden="1" customHeight="1" x14ac:dyDescent="0.15">
      <c r="A68" s="162" t="s">
        <v>90</v>
      </c>
      <c r="B68" s="236" t="s">
        <v>247</v>
      </c>
      <c r="C68" s="164" t="s">
        <v>252</v>
      </c>
      <c r="D68" s="165">
        <v>405000000</v>
      </c>
      <c r="E68" s="166">
        <v>44378</v>
      </c>
      <c r="F68" s="183">
        <v>44378</v>
      </c>
      <c r="G68" s="167">
        <v>44588</v>
      </c>
      <c r="H68" s="192" t="s">
        <v>290</v>
      </c>
      <c r="I68" s="192"/>
      <c r="J68" s="168"/>
      <c r="K68" s="177"/>
      <c r="L68" s="177"/>
    </row>
    <row r="69" spans="1:12" ht="24" customHeight="1" x14ac:dyDescent="0.15">
      <c r="A69" s="49" t="s">
        <v>90</v>
      </c>
      <c r="B69" s="193" t="s">
        <v>184</v>
      </c>
      <c r="C69" s="6" t="s">
        <v>193</v>
      </c>
      <c r="D69" s="56">
        <v>880000</v>
      </c>
      <c r="E69" s="159">
        <v>44384</v>
      </c>
      <c r="F69" s="160">
        <v>44386</v>
      </c>
      <c r="G69" s="155">
        <v>44387</v>
      </c>
      <c r="H69" s="155">
        <v>44387</v>
      </c>
      <c r="I69" s="155">
        <v>44387</v>
      </c>
      <c r="J69" s="51" t="s">
        <v>255</v>
      </c>
    </row>
    <row r="70" spans="1:12" ht="24" customHeight="1" x14ac:dyDescent="0.15">
      <c r="A70" s="51" t="s">
        <v>90</v>
      </c>
      <c r="B70" s="150" t="s">
        <v>248</v>
      </c>
      <c r="C70" s="6" t="s">
        <v>253</v>
      </c>
      <c r="D70" s="161">
        <v>2800000</v>
      </c>
      <c r="E70" s="229">
        <v>44385</v>
      </c>
      <c r="F70" s="230">
        <v>44389</v>
      </c>
      <c r="G70" s="155">
        <v>44407</v>
      </c>
      <c r="H70" s="155">
        <v>44407</v>
      </c>
      <c r="I70" s="155">
        <v>44407</v>
      </c>
      <c r="J70" s="51" t="s">
        <v>143</v>
      </c>
    </row>
    <row r="71" spans="1:12" ht="24" customHeight="1" x14ac:dyDescent="0.15">
      <c r="A71" s="51" t="s">
        <v>90</v>
      </c>
      <c r="B71" s="150" t="s">
        <v>291</v>
      </c>
      <c r="C71" s="6" t="s">
        <v>254</v>
      </c>
      <c r="D71" s="161">
        <v>744000</v>
      </c>
      <c r="E71" s="229">
        <v>44391</v>
      </c>
      <c r="F71" s="230">
        <v>44392</v>
      </c>
      <c r="G71" s="155">
        <v>44514</v>
      </c>
      <c r="H71" s="155">
        <v>44483</v>
      </c>
      <c r="I71" s="155">
        <v>44483</v>
      </c>
      <c r="J71" s="51"/>
    </row>
    <row r="72" spans="1:12" ht="24" customHeight="1" x14ac:dyDescent="0.15">
      <c r="A72" s="51" t="s">
        <v>90</v>
      </c>
      <c r="B72" s="150" t="s">
        <v>250</v>
      </c>
      <c r="C72" s="6" t="s">
        <v>171</v>
      </c>
      <c r="D72" s="161">
        <v>8064100</v>
      </c>
      <c r="E72" s="229">
        <v>44393</v>
      </c>
      <c r="F72" s="230">
        <v>44393</v>
      </c>
      <c r="G72" s="155">
        <v>44454</v>
      </c>
      <c r="H72" s="155">
        <v>44454</v>
      </c>
      <c r="I72" s="155">
        <v>44455</v>
      </c>
      <c r="J72" s="51" t="s">
        <v>307</v>
      </c>
    </row>
    <row r="73" spans="1:12" ht="24" customHeight="1" x14ac:dyDescent="0.15">
      <c r="A73" s="51" t="s">
        <v>90</v>
      </c>
      <c r="B73" s="150" t="s">
        <v>251</v>
      </c>
      <c r="C73" s="6" t="s">
        <v>157</v>
      </c>
      <c r="D73" s="161">
        <v>2513500</v>
      </c>
      <c r="E73" s="229">
        <v>44404</v>
      </c>
      <c r="F73" s="230">
        <v>44404</v>
      </c>
      <c r="G73" s="155">
        <v>44434</v>
      </c>
      <c r="H73" s="155">
        <v>44412</v>
      </c>
      <c r="I73" s="155">
        <v>44412</v>
      </c>
      <c r="J73" s="51" t="s">
        <v>143</v>
      </c>
    </row>
    <row r="74" spans="1:12" s="182" customFormat="1" ht="24" hidden="1" customHeight="1" x14ac:dyDescent="0.15">
      <c r="A74" s="162" t="s">
        <v>257</v>
      </c>
      <c r="B74" s="236" t="s">
        <v>148</v>
      </c>
      <c r="C74" s="164" t="s">
        <v>258</v>
      </c>
      <c r="D74" s="165">
        <v>2400000</v>
      </c>
      <c r="E74" s="166">
        <v>44407</v>
      </c>
      <c r="F74" s="183">
        <v>44409</v>
      </c>
      <c r="G74" s="167">
        <v>44561</v>
      </c>
      <c r="H74" s="192" t="s">
        <v>294</v>
      </c>
      <c r="I74" s="192"/>
      <c r="J74" s="168"/>
      <c r="K74" s="177"/>
      <c r="L74" s="177"/>
    </row>
    <row r="75" spans="1:12" ht="24" customHeight="1" x14ac:dyDescent="0.15">
      <c r="A75" s="51" t="s">
        <v>90</v>
      </c>
      <c r="B75" s="134" t="s">
        <v>281</v>
      </c>
      <c r="C75" s="6" t="s">
        <v>286</v>
      </c>
      <c r="D75" s="161">
        <v>9500000</v>
      </c>
      <c r="E75" s="229">
        <v>44407</v>
      </c>
      <c r="F75" s="230">
        <v>44407</v>
      </c>
      <c r="G75" s="155">
        <v>44444</v>
      </c>
      <c r="H75" s="155">
        <v>44444</v>
      </c>
      <c r="I75" s="155">
        <v>44445</v>
      </c>
      <c r="J75" s="51" t="s">
        <v>307</v>
      </c>
    </row>
    <row r="76" spans="1:12" ht="24" customHeight="1" x14ac:dyDescent="0.15">
      <c r="A76" s="51" t="s">
        <v>90</v>
      </c>
      <c r="B76" s="150" t="s">
        <v>282</v>
      </c>
      <c r="C76" s="6" t="s">
        <v>154</v>
      </c>
      <c r="D76" s="161">
        <v>8734000</v>
      </c>
      <c r="E76" s="229">
        <v>44421</v>
      </c>
      <c r="F76" s="230">
        <v>44421</v>
      </c>
      <c r="G76" s="171" t="s">
        <v>421</v>
      </c>
      <c r="H76" s="155">
        <v>44469</v>
      </c>
      <c r="I76" s="155">
        <v>44476</v>
      </c>
      <c r="J76" s="51" t="s">
        <v>420</v>
      </c>
    </row>
    <row r="77" spans="1:12" ht="24" customHeight="1" x14ac:dyDescent="0.15">
      <c r="A77" s="51" t="s">
        <v>90</v>
      </c>
      <c r="B77" s="150" t="s">
        <v>187</v>
      </c>
      <c r="C77" s="6" t="s">
        <v>287</v>
      </c>
      <c r="D77" s="161">
        <v>950000</v>
      </c>
      <c r="E77" s="229">
        <v>44427</v>
      </c>
      <c r="F77" s="230">
        <v>44427</v>
      </c>
      <c r="G77" s="155">
        <v>44439</v>
      </c>
      <c r="H77" s="155">
        <v>44439</v>
      </c>
      <c r="I77" s="155">
        <v>44439</v>
      </c>
      <c r="J77" s="51" t="s">
        <v>143</v>
      </c>
    </row>
    <row r="78" spans="1:12" ht="24" customHeight="1" x14ac:dyDescent="0.15">
      <c r="A78" s="51" t="s">
        <v>90</v>
      </c>
      <c r="B78" s="150" t="s">
        <v>283</v>
      </c>
      <c r="C78" s="6" t="s">
        <v>196</v>
      </c>
      <c r="D78" s="161">
        <v>946000</v>
      </c>
      <c r="E78" s="229">
        <v>44427</v>
      </c>
      <c r="F78" s="230">
        <v>44428</v>
      </c>
      <c r="G78" s="155">
        <v>44442</v>
      </c>
      <c r="H78" s="155">
        <v>44442</v>
      </c>
      <c r="I78" s="155">
        <v>44447</v>
      </c>
      <c r="J78" s="51" t="s">
        <v>308</v>
      </c>
    </row>
    <row r="79" spans="1:12" ht="24" hidden="1" customHeight="1" x14ac:dyDescent="0.15">
      <c r="A79" s="162" t="s">
        <v>90</v>
      </c>
      <c r="B79" s="236" t="s">
        <v>284</v>
      </c>
      <c r="C79" s="164" t="s">
        <v>288</v>
      </c>
      <c r="D79" s="165">
        <v>3300000</v>
      </c>
      <c r="E79" s="166">
        <v>44431</v>
      </c>
      <c r="F79" s="183">
        <v>44431</v>
      </c>
      <c r="G79" s="167">
        <v>44530</v>
      </c>
      <c r="H79" s="192" t="s">
        <v>295</v>
      </c>
      <c r="I79" s="192"/>
      <c r="J79" s="168"/>
    </row>
    <row r="80" spans="1:12" ht="24" customHeight="1" x14ac:dyDescent="0.15">
      <c r="A80" s="51" t="s">
        <v>90</v>
      </c>
      <c r="B80" s="150" t="s">
        <v>285</v>
      </c>
      <c r="C80" s="6" t="s">
        <v>157</v>
      </c>
      <c r="D80" s="161">
        <v>38205200</v>
      </c>
      <c r="E80" s="229">
        <v>44435</v>
      </c>
      <c r="F80" s="230">
        <v>44435</v>
      </c>
      <c r="G80" s="155">
        <v>44465</v>
      </c>
      <c r="H80" s="155">
        <v>44463</v>
      </c>
      <c r="I80" s="155">
        <v>44463</v>
      </c>
      <c r="J80" s="51" t="s">
        <v>309</v>
      </c>
    </row>
    <row r="81" spans="1:12" ht="24" customHeight="1" x14ac:dyDescent="0.15">
      <c r="A81" s="51" t="s">
        <v>90</v>
      </c>
      <c r="B81" s="134" t="s">
        <v>310</v>
      </c>
      <c r="C81" s="6" t="s">
        <v>223</v>
      </c>
      <c r="D81" s="161">
        <v>4750000</v>
      </c>
      <c r="E81" s="229">
        <v>44442</v>
      </c>
      <c r="F81" s="230">
        <v>44445</v>
      </c>
      <c r="G81" s="155">
        <v>44477</v>
      </c>
      <c r="H81" s="155">
        <v>44477</v>
      </c>
      <c r="I81" s="155">
        <v>44480</v>
      </c>
      <c r="J81" s="51" t="s">
        <v>420</v>
      </c>
    </row>
    <row r="82" spans="1:12" ht="24" customHeight="1" x14ac:dyDescent="0.15">
      <c r="A82" s="51" t="s">
        <v>90</v>
      </c>
      <c r="B82" s="193" t="s">
        <v>311</v>
      </c>
      <c r="C82" s="6" t="s">
        <v>322</v>
      </c>
      <c r="D82" s="56">
        <v>8500000</v>
      </c>
      <c r="E82" s="159">
        <v>44442</v>
      </c>
      <c r="F82" s="160">
        <v>44445</v>
      </c>
      <c r="G82" s="155">
        <v>44467</v>
      </c>
      <c r="H82" s="155">
        <v>44467</v>
      </c>
      <c r="I82" s="155">
        <v>44467</v>
      </c>
      <c r="J82" s="51" t="s">
        <v>333</v>
      </c>
    </row>
    <row r="83" spans="1:12" ht="24" customHeight="1" x14ac:dyDescent="0.15">
      <c r="A83" s="51" t="s">
        <v>90</v>
      </c>
      <c r="B83" s="193" t="s">
        <v>312</v>
      </c>
      <c r="C83" s="6" t="s">
        <v>323</v>
      </c>
      <c r="D83" s="56">
        <v>3800000</v>
      </c>
      <c r="E83" s="159">
        <v>44442</v>
      </c>
      <c r="F83" s="160">
        <v>44442</v>
      </c>
      <c r="G83" s="155">
        <v>44448</v>
      </c>
      <c r="H83" s="155">
        <v>44448</v>
      </c>
      <c r="I83" s="155">
        <v>44448</v>
      </c>
      <c r="J83" s="51" t="s">
        <v>334</v>
      </c>
    </row>
    <row r="84" spans="1:12" ht="24" customHeight="1" x14ac:dyDescent="0.15">
      <c r="A84" s="51" t="s">
        <v>90</v>
      </c>
      <c r="B84" s="193" t="s">
        <v>313</v>
      </c>
      <c r="C84" s="6" t="s">
        <v>324</v>
      </c>
      <c r="D84" s="56">
        <v>5700000</v>
      </c>
      <c r="E84" s="159">
        <v>44445</v>
      </c>
      <c r="F84" s="160">
        <v>44445</v>
      </c>
      <c r="G84" s="155">
        <v>44456</v>
      </c>
      <c r="H84" s="155">
        <v>44453</v>
      </c>
      <c r="I84" s="155">
        <v>44453</v>
      </c>
      <c r="J84" s="51" t="s">
        <v>307</v>
      </c>
    </row>
    <row r="85" spans="1:12" s="182" customFormat="1" ht="24" hidden="1" customHeight="1" x14ac:dyDescent="0.15">
      <c r="A85" s="168" t="s">
        <v>90</v>
      </c>
      <c r="B85" s="236" t="s">
        <v>314</v>
      </c>
      <c r="C85" s="164" t="s">
        <v>325</v>
      </c>
      <c r="D85" s="165">
        <v>13300000</v>
      </c>
      <c r="E85" s="166">
        <v>44446</v>
      </c>
      <c r="F85" s="183">
        <v>44446</v>
      </c>
      <c r="G85" s="167">
        <v>44540</v>
      </c>
      <c r="H85" s="192" t="s">
        <v>331</v>
      </c>
      <c r="I85" s="192"/>
      <c r="J85" s="168"/>
      <c r="K85" s="177"/>
      <c r="L85" s="177"/>
    </row>
    <row r="86" spans="1:12" ht="24" customHeight="1" x14ac:dyDescent="0.15">
      <c r="A86" s="51" t="s">
        <v>90</v>
      </c>
      <c r="B86" s="150" t="s">
        <v>315</v>
      </c>
      <c r="C86" s="6" t="s">
        <v>326</v>
      </c>
      <c r="D86" s="161">
        <v>3630000</v>
      </c>
      <c r="E86" s="229">
        <v>44449</v>
      </c>
      <c r="F86" s="230">
        <v>44452</v>
      </c>
      <c r="G86" s="155">
        <v>44456</v>
      </c>
      <c r="H86" s="155">
        <v>44453</v>
      </c>
      <c r="I86" s="155">
        <v>44453</v>
      </c>
      <c r="J86" s="51" t="s">
        <v>422</v>
      </c>
    </row>
    <row r="87" spans="1:12" s="182" customFormat="1" ht="24" hidden="1" customHeight="1" x14ac:dyDescent="0.15">
      <c r="A87" s="168" t="s">
        <v>90</v>
      </c>
      <c r="B87" s="236" t="s">
        <v>316</v>
      </c>
      <c r="C87" s="164" t="s">
        <v>327</v>
      </c>
      <c r="D87" s="165">
        <v>7124000</v>
      </c>
      <c r="E87" s="166">
        <v>44449</v>
      </c>
      <c r="F87" s="183">
        <v>44449</v>
      </c>
      <c r="G87" s="167">
        <v>44530</v>
      </c>
      <c r="H87" s="192" t="s">
        <v>332</v>
      </c>
      <c r="I87" s="192"/>
      <c r="J87" s="168"/>
      <c r="K87" s="177"/>
      <c r="L87" s="177"/>
    </row>
    <row r="88" spans="1:12" ht="24" customHeight="1" x14ac:dyDescent="0.15">
      <c r="A88" s="51" t="s">
        <v>90</v>
      </c>
      <c r="B88" s="193" t="s">
        <v>317</v>
      </c>
      <c r="C88" s="6" t="s">
        <v>328</v>
      </c>
      <c r="D88" s="56">
        <v>3810000</v>
      </c>
      <c r="E88" s="159">
        <v>44449</v>
      </c>
      <c r="F88" s="160">
        <v>44452</v>
      </c>
      <c r="G88" s="155">
        <v>44456</v>
      </c>
      <c r="H88" s="155">
        <v>44456</v>
      </c>
      <c r="I88" s="155">
        <v>44456</v>
      </c>
      <c r="J88" s="51" t="s">
        <v>307</v>
      </c>
    </row>
    <row r="89" spans="1:12" ht="24" customHeight="1" x14ac:dyDescent="0.15">
      <c r="A89" s="51" t="s">
        <v>90</v>
      </c>
      <c r="B89" s="193" t="s">
        <v>318</v>
      </c>
      <c r="C89" s="6" t="s">
        <v>329</v>
      </c>
      <c r="D89" s="56">
        <v>7430400</v>
      </c>
      <c r="E89" s="159">
        <v>44449</v>
      </c>
      <c r="F89" s="160">
        <v>44449</v>
      </c>
      <c r="G89" s="155">
        <v>44452</v>
      </c>
      <c r="H89" s="155">
        <v>44452</v>
      </c>
      <c r="I89" s="155">
        <v>44452</v>
      </c>
      <c r="J89" s="51" t="s">
        <v>333</v>
      </c>
    </row>
    <row r="90" spans="1:12" ht="24" customHeight="1" x14ac:dyDescent="0.15">
      <c r="A90" s="51" t="s">
        <v>90</v>
      </c>
      <c r="B90" s="150" t="s">
        <v>319</v>
      </c>
      <c r="C90" s="6" t="s">
        <v>330</v>
      </c>
      <c r="D90" s="161">
        <v>5390000</v>
      </c>
      <c r="E90" s="229">
        <v>44453</v>
      </c>
      <c r="F90" s="230">
        <v>44454</v>
      </c>
      <c r="G90" s="155">
        <v>44500</v>
      </c>
      <c r="H90" s="155">
        <v>44497</v>
      </c>
      <c r="I90" s="155">
        <v>44497</v>
      </c>
      <c r="J90" s="51" t="s">
        <v>420</v>
      </c>
    </row>
    <row r="91" spans="1:12" s="263" customFormat="1" ht="24" hidden="1" customHeight="1" thickBot="1" x14ac:dyDescent="0.2">
      <c r="A91" s="255" t="s">
        <v>90</v>
      </c>
      <c r="B91" s="256" t="s">
        <v>320</v>
      </c>
      <c r="C91" s="257" t="s">
        <v>122</v>
      </c>
      <c r="D91" s="258">
        <v>2000000</v>
      </c>
      <c r="E91" s="259">
        <v>44467</v>
      </c>
      <c r="F91" s="260">
        <v>44467</v>
      </c>
      <c r="G91" s="261">
        <v>44497</v>
      </c>
      <c r="H91" s="262" t="s">
        <v>332</v>
      </c>
      <c r="I91" s="262"/>
      <c r="J91" s="255"/>
    </row>
    <row r="92" spans="1:12" s="182" customFormat="1" ht="24" hidden="1" customHeight="1" thickTop="1" x14ac:dyDescent="0.15">
      <c r="A92" s="247" t="s">
        <v>424</v>
      </c>
      <c r="B92" s="248" t="s">
        <v>426</v>
      </c>
      <c r="C92" s="249" t="s">
        <v>434</v>
      </c>
      <c r="D92" s="250">
        <v>4400000</v>
      </c>
      <c r="E92" s="251">
        <v>44484</v>
      </c>
      <c r="F92" s="252">
        <v>44484</v>
      </c>
      <c r="G92" s="253">
        <v>44514</v>
      </c>
      <c r="H92" s="254"/>
      <c r="I92" s="254"/>
      <c r="J92" s="247"/>
      <c r="K92" s="177"/>
      <c r="L92" s="177"/>
    </row>
    <row r="93" spans="1:12" s="182" customFormat="1" ht="24" hidden="1" customHeight="1" x14ac:dyDescent="0.15">
      <c r="A93" s="168" t="s">
        <v>423</v>
      </c>
      <c r="B93" s="236" t="s">
        <v>251</v>
      </c>
      <c r="C93" s="164" t="s">
        <v>157</v>
      </c>
      <c r="D93" s="165">
        <v>1216530</v>
      </c>
      <c r="E93" s="166">
        <v>44487</v>
      </c>
      <c r="F93" s="183">
        <v>44487</v>
      </c>
      <c r="G93" s="167">
        <v>44517</v>
      </c>
      <c r="H93" s="192"/>
      <c r="I93" s="192"/>
      <c r="J93" s="168"/>
      <c r="K93" s="177"/>
      <c r="L93" s="177"/>
    </row>
    <row r="94" spans="1:12" ht="24" customHeight="1" x14ac:dyDescent="0.15">
      <c r="A94" s="51" t="s">
        <v>424</v>
      </c>
      <c r="B94" s="150" t="s">
        <v>427</v>
      </c>
      <c r="C94" s="6" t="s">
        <v>435</v>
      </c>
      <c r="D94" s="161">
        <v>26770000</v>
      </c>
      <c r="E94" s="229">
        <v>44490</v>
      </c>
      <c r="F94" s="230">
        <v>44490</v>
      </c>
      <c r="G94" s="155">
        <v>44494</v>
      </c>
      <c r="H94" s="155">
        <v>44494</v>
      </c>
      <c r="I94" s="155">
        <v>44494</v>
      </c>
      <c r="J94" s="51" t="s">
        <v>420</v>
      </c>
    </row>
    <row r="95" spans="1:12" s="182" customFormat="1" ht="24" hidden="1" customHeight="1" x14ac:dyDescent="0.15">
      <c r="A95" s="168" t="s">
        <v>425</v>
      </c>
      <c r="B95" s="236" t="s">
        <v>428</v>
      </c>
      <c r="C95" s="164" t="s">
        <v>120</v>
      </c>
      <c r="D95" s="165">
        <v>7300000</v>
      </c>
      <c r="E95" s="166">
        <v>44495</v>
      </c>
      <c r="F95" s="183">
        <v>44496</v>
      </c>
      <c r="G95" s="167">
        <v>44524</v>
      </c>
      <c r="H95" s="192"/>
      <c r="I95" s="192"/>
      <c r="J95" s="168"/>
      <c r="K95" s="177"/>
      <c r="L95" s="177"/>
    </row>
    <row r="96" spans="1:12" s="182" customFormat="1" ht="24" hidden="1" customHeight="1" x14ac:dyDescent="0.15">
      <c r="A96" s="168" t="s">
        <v>424</v>
      </c>
      <c r="B96" s="236" t="s">
        <v>429</v>
      </c>
      <c r="C96" s="164" t="s">
        <v>131</v>
      </c>
      <c r="D96" s="165">
        <v>11400000</v>
      </c>
      <c r="E96" s="166">
        <v>44495</v>
      </c>
      <c r="F96" s="183">
        <v>44136</v>
      </c>
      <c r="G96" s="167">
        <v>44865</v>
      </c>
      <c r="H96" s="192" t="s">
        <v>440</v>
      </c>
      <c r="I96" s="192" t="s">
        <v>440</v>
      </c>
      <c r="J96" s="168"/>
      <c r="K96" s="177"/>
      <c r="L96" s="177"/>
    </row>
    <row r="97" spans="1:12" s="182" customFormat="1" ht="24" hidden="1" customHeight="1" x14ac:dyDescent="0.15">
      <c r="A97" s="168" t="s">
        <v>424</v>
      </c>
      <c r="B97" s="236" t="s">
        <v>430</v>
      </c>
      <c r="C97" s="164" t="s">
        <v>436</v>
      </c>
      <c r="D97" s="165">
        <v>19500000</v>
      </c>
      <c r="E97" s="166">
        <v>44496</v>
      </c>
      <c r="F97" s="183">
        <v>44501</v>
      </c>
      <c r="G97" s="167">
        <v>44535</v>
      </c>
      <c r="H97" s="192" t="s">
        <v>331</v>
      </c>
      <c r="I97" s="192" t="s">
        <v>331</v>
      </c>
      <c r="J97" s="168"/>
      <c r="K97" s="177"/>
      <c r="L97" s="177"/>
    </row>
    <row r="98" spans="1:12" s="182" customFormat="1" ht="24" hidden="1" customHeight="1" x14ac:dyDescent="0.15">
      <c r="A98" s="168" t="s">
        <v>424</v>
      </c>
      <c r="B98" s="236" t="s">
        <v>431</v>
      </c>
      <c r="C98" s="164" t="s">
        <v>437</v>
      </c>
      <c r="D98" s="165">
        <v>5700000</v>
      </c>
      <c r="E98" s="166">
        <v>44497</v>
      </c>
      <c r="F98" s="183">
        <v>44498</v>
      </c>
      <c r="G98" s="167">
        <v>44530</v>
      </c>
      <c r="H98" s="192" t="s">
        <v>331</v>
      </c>
      <c r="I98" s="192" t="s">
        <v>331</v>
      </c>
      <c r="J98" s="168"/>
      <c r="K98" s="177"/>
      <c r="L98" s="177"/>
    </row>
    <row r="99" spans="1:12" s="182" customFormat="1" ht="24" hidden="1" customHeight="1" x14ac:dyDescent="0.15">
      <c r="A99" s="168" t="s">
        <v>424</v>
      </c>
      <c r="B99" s="236" t="s">
        <v>432</v>
      </c>
      <c r="C99" s="164" t="s">
        <v>438</v>
      </c>
      <c r="D99" s="165">
        <v>17452000</v>
      </c>
      <c r="E99" s="166">
        <v>44497</v>
      </c>
      <c r="F99" s="183">
        <v>44501</v>
      </c>
      <c r="G99" s="167" t="s">
        <v>439</v>
      </c>
      <c r="H99" s="192" t="s">
        <v>440</v>
      </c>
      <c r="I99" s="192" t="s">
        <v>440</v>
      </c>
      <c r="J99" s="168"/>
      <c r="K99" s="177"/>
      <c r="L99" s="177"/>
    </row>
    <row r="100" spans="1:12" s="182" customFormat="1" ht="24" hidden="1" customHeight="1" x14ac:dyDescent="0.15">
      <c r="A100" s="168" t="s">
        <v>424</v>
      </c>
      <c r="B100" s="236" t="s">
        <v>433</v>
      </c>
      <c r="C100" s="164" t="s">
        <v>137</v>
      </c>
      <c r="D100" s="165">
        <v>15880000</v>
      </c>
      <c r="E100" s="166">
        <v>44498</v>
      </c>
      <c r="F100" s="183">
        <v>44498</v>
      </c>
      <c r="G100" s="167">
        <v>44503</v>
      </c>
      <c r="H100" s="192"/>
      <c r="I100" s="192"/>
      <c r="J100" s="168"/>
      <c r="K100" s="177"/>
      <c r="L100" s="177"/>
    </row>
    <row r="101" spans="1:12" ht="24" customHeight="1" x14ac:dyDescent="0.15">
      <c r="A101" s="49"/>
      <c r="B101" s="66" t="s">
        <v>127</v>
      </c>
      <c r="C101" s="6"/>
      <c r="D101" s="56"/>
      <c r="E101" s="159"/>
      <c r="F101" s="160"/>
      <c r="G101" s="155"/>
      <c r="H101" s="155"/>
      <c r="I101" s="155"/>
      <c r="J101" s="51"/>
    </row>
    <row r="102" spans="1:12" ht="24" customHeight="1" x14ac:dyDescent="0.15">
      <c r="A102" s="49"/>
      <c r="B102" s="193"/>
      <c r="C102" s="6"/>
      <c r="D102" s="56"/>
      <c r="E102" s="159"/>
      <c r="F102" s="160"/>
      <c r="G102" s="155"/>
      <c r="H102" s="155"/>
      <c r="I102" s="155"/>
      <c r="J102" s="51"/>
    </row>
    <row r="103" spans="1:12" ht="24" customHeight="1" x14ac:dyDescent="0.15">
      <c r="A103" s="49"/>
      <c r="B103" s="193"/>
      <c r="C103" s="6"/>
      <c r="D103" s="56"/>
      <c r="E103" s="159"/>
      <c r="F103" s="160"/>
      <c r="G103" s="155"/>
      <c r="H103" s="155"/>
      <c r="I103" s="155"/>
      <c r="J103" s="51"/>
    </row>
    <row r="104" spans="1:12" ht="24" customHeight="1" x14ac:dyDescent="0.15">
      <c r="A104" s="49"/>
      <c r="B104" s="193"/>
      <c r="C104" s="6"/>
      <c r="D104" s="56"/>
      <c r="E104" s="159"/>
      <c r="F104" s="160"/>
      <c r="G104" s="155"/>
      <c r="H104" s="155"/>
      <c r="I104" s="155"/>
      <c r="J104" s="51"/>
    </row>
    <row r="105" spans="1:12" ht="24" customHeight="1" x14ac:dyDescent="0.15">
      <c r="A105" s="49"/>
      <c r="B105" s="193"/>
      <c r="C105" s="6"/>
      <c r="D105" s="56"/>
      <c r="E105" s="159"/>
      <c r="F105" s="160"/>
      <c r="G105" s="155"/>
      <c r="H105" s="155"/>
      <c r="I105" s="155"/>
      <c r="J105" s="51"/>
    </row>
    <row r="106" spans="1:12" ht="24" customHeight="1" x14ac:dyDescent="0.15">
      <c r="A106" s="49"/>
      <c r="B106" s="122"/>
      <c r="C106" s="6"/>
      <c r="D106" s="56"/>
      <c r="E106" s="159"/>
      <c r="F106" s="160"/>
      <c r="G106" s="155"/>
      <c r="H106" s="155"/>
      <c r="I106" s="155"/>
      <c r="J106" s="51"/>
    </row>
    <row r="107" spans="1:12" ht="24" customHeight="1" x14ac:dyDescent="0.15">
      <c r="A107" s="49"/>
      <c r="B107" s="66"/>
      <c r="C107" s="6"/>
      <c r="D107" s="56"/>
      <c r="E107" s="159"/>
      <c r="F107" s="160"/>
      <c r="G107" s="155"/>
      <c r="H107" s="155"/>
      <c r="I107" s="155"/>
      <c r="J107" s="51"/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6"/>
  <sheetViews>
    <sheetView showGridLines="0" zoomScaleNormal="100" workbookViewId="0">
      <pane ySplit="3" topLeftCell="A4" activePane="bottomLeft" state="frozen"/>
      <selection activeCell="A3" sqref="A3:A4"/>
      <selection pane="bottomLeft" activeCell="A4" sqref="A4"/>
    </sheetView>
  </sheetViews>
  <sheetFormatPr defaultRowHeight="24" customHeight="1" x14ac:dyDescent="0.15"/>
  <cols>
    <col min="1" max="1" width="11.109375" style="139" customWidth="1"/>
    <col min="2" max="2" width="37.109375" style="142" customWidth="1"/>
    <col min="3" max="3" width="31.77734375" style="143" customWidth="1"/>
    <col min="4" max="4" width="9.33203125" style="144" customWidth="1"/>
    <col min="5" max="8" width="9.33203125" style="145" customWidth="1"/>
    <col min="9" max="9" width="9.33203125" style="139" customWidth="1"/>
    <col min="10" max="10" width="8.88671875" style="147" customWidth="1"/>
    <col min="11" max="11" width="10.109375" style="147" hidden="1" customWidth="1"/>
    <col min="12" max="12" width="8.88671875" style="241" hidden="1" customWidth="1"/>
    <col min="13" max="13" width="8.88671875" style="147" hidden="1" customWidth="1"/>
    <col min="14" max="15" width="8.88671875" style="147" customWidth="1"/>
    <col min="16" max="16384" width="8.88671875" style="147"/>
  </cols>
  <sheetData>
    <row r="1" spans="1:15" ht="36" customHeight="1" x14ac:dyDescent="0.15">
      <c r="A1" s="135" t="s">
        <v>17</v>
      </c>
      <c r="B1" s="135"/>
      <c r="C1" s="135"/>
      <c r="D1" s="135"/>
      <c r="E1" s="135"/>
      <c r="F1" s="135"/>
      <c r="G1" s="135"/>
      <c r="H1" s="135"/>
      <c r="I1" s="135"/>
      <c r="J1" s="146"/>
    </row>
    <row r="2" spans="1:15" ht="25.5" customHeight="1" x14ac:dyDescent="0.15">
      <c r="A2" s="72" t="s">
        <v>92</v>
      </c>
      <c r="B2" s="140"/>
      <c r="C2" s="140"/>
      <c r="D2" s="141"/>
      <c r="E2" s="141"/>
      <c r="F2" s="141"/>
      <c r="G2" s="141"/>
      <c r="H2" s="141"/>
      <c r="I2" s="138" t="s">
        <v>507</v>
      </c>
    </row>
    <row r="3" spans="1:15" ht="35.25" customHeight="1" x14ac:dyDescent="0.15">
      <c r="A3" s="1" t="s">
        <v>3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96" t="s">
        <v>272</v>
      </c>
      <c r="J3" s="148"/>
    </row>
    <row r="4" spans="1:15" s="148" customFormat="1" ht="24" customHeight="1" x14ac:dyDescent="0.15">
      <c r="A4" s="51" t="s">
        <v>89</v>
      </c>
      <c r="B4" s="6" t="s">
        <v>128</v>
      </c>
      <c r="C4" s="53" t="s">
        <v>103</v>
      </c>
      <c r="D4" s="57">
        <v>7101600</v>
      </c>
      <c r="E4" s="52"/>
      <c r="F4" s="52">
        <f>574640+(591800*9)</f>
        <v>5900840</v>
      </c>
      <c r="G4" s="52"/>
      <c r="H4" s="52">
        <f t="shared" ref="H4:H6" si="0">SUM(E4:G4)</f>
        <v>5900840</v>
      </c>
      <c r="I4" s="51" t="s">
        <v>202</v>
      </c>
      <c r="J4" s="149"/>
      <c r="K4" s="149">
        <f t="shared" ref="K4:K103" si="1">D4-H4</f>
        <v>1200760</v>
      </c>
      <c r="L4" s="174"/>
    </row>
    <row r="5" spans="1:15" s="148" customFormat="1" ht="24" customHeight="1" x14ac:dyDescent="0.15">
      <c r="A5" s="51" t="s">
        <v>89</v>
      </c>
      <c r="B5" s="6" t="s">
        <v>129</v>
      </c>
      <c r="C5" s="53" t="s">
        <v>103</v>
      </c>
      <c r="D5" s="57">
        <v>3020400</v>
      </c>
      <c r="E5" s="52"/>
      <c r="F5" s="52">
        <f>188740+256820+239290+286120+279630+273450+275100+320350+298650+285430</f>
        <v>2703580</v>
      </c>
      <c r="G5" s="52"/>
      <c r="H5" s="52">
        <f t="shared" si="0"/>
        <v>2703580</v>
      </c>
      <c r="I5" s="51" t="s">
        <v>203</v>
      </c>
      <c r="J5" s="149"/>
      <c r="K5" s="149">
        <f t="shared" si="1"/>
        <v>316820</v>
      </c>
      <c r="L5" s="174"/>
    </row>
    <row r="6" spans="1:15" s="148" customFormat="1" ht="24" customHeight="1" x14ac:dyDescent="0.15">
      <c r="A6" s="51" t="s">
        <v>89</v>
      </c>
      <c r="B6" s="6" t="s">
        <v>130</v>
      </c>
      <c r="C6" s="53" t="s">
        <v>131</v>
      </c>
      <c r="D6" s="57">
        <v>11400000</v>
      </c>
      <c r="E6" s="52"/>
      <c r="F6" s="50">
        <f>(950000*2)+(950000*9)</f>
        <v>10450000</v>
      </c>
      <c r="G6" s="52">
        <v>950000</v>
      </c>
      <c r="H6" s="52">
        <f t="shared" si="0"/>
        <v>11400000</v>
      </c>
      <c r="I6" s="51" t="s">
        <v>441</v>
      </c>
      <c r="J6" s="149"/>
      <c r="K6" s="149">
        <f t="shared" si="1"/>
        <v>0</v>
      </c>
      <c r="L6" s="242" t="s">
        <v>246</v>
      </c>
    </row>
    <row r="7" spans="1:15" s="148" customFormat="1" ht="24" customHeight="1" x14ac:dyDescent="0.15">
      <c r="A7" s="51" t="s">
        <v>89</v>
      </c>
      <c r="B7" s="6" t="s">
        <v>99</v>
      </c>
      <c r="C7" s="53" t="s">
        <v>100</v>
      </c>
      <c r="D7" s="57">
        <v>3600000</v>
      </c>
      <c r="E7" s="52"/>
      <c r="F7" s="52">
        <f>300000*10</f>
        <v>3000000</v>
      </c>
      <c r="G7" s="52"/>
      <c r="H7" s="52">
        <f t="shared" ref="H7:H13" si="2">SUM(E7:G7)</f>
        <v>3000000</v>
      </c>
      <c r="I7" s="51" t="s">
        <v>204</v>
      </c>
      <c r="J7" s="149"/>
      <c r="K7" s="149">
        <f t="shared" si="1"/>
        <v>600000</v>
      </c>
      <c r="L7" s="174"/>
    </row>
    <row r="8" spans="1:15" s="148" customFormat="1" ht="24" customHeight="1" x14ac:dyDescent="0.15">
      <c r="A8" s="51" t="s">
        <v>89</v>
      </c>
      <c r="B8" s="6" t="s">
        <v>102</v>
      </c>
      <c r="C8" s="53" t="s">
        <v>103</v>
      </c>
      <c r="D8" s="57">
        <v>6954000</v>
      </c>
      <c r="E8" s="52"/>
      <c r="F8" s="50">
        <f>579490*10</f>
        <v>5794900</v>
      </c>
      <c r="G8" s="52"/>
      <c r="H8" s="52">
        <f t="shared" si="2"/>
        <v>5794900</v>
      </c>
      <c r="I8" s="51" t="s">
        <v>201</v>
      </c>
      <c r="J8" s="149"/>
      <c r="K8" s="149">
        <f t="shared" si="1"/>
        <v>1159100</v>
      </c>
      <c r="L8" s="174"/>
    </row>
    <row r="9" spans="1:15" s="148" customFormat="1" ht="24" customHeight="1" x14ac:dyDescent="0.15">
      <c r="A9" s="51" t="s">
        <v>89</v>
      </c>
      <c r="B9" s="6" t="s">
        <v>104</v>
      </c>
      <c r="C9" s="53" t="s">
        <v>105</v>
      </c>
      <c r="D9" s="57">
        <v>4999920</v>
      </c>
      <c r="E9" s="52"/>
      <c r="F9" s="52">
        <f>416660*9</f>
        <v>3749940</v>
      </c>
      <c r="G9" s="52"/>
      <c r="H9" s="52">
        <f t="shared" si="2"/>
        <v>3749940</v>
      </c>
      <c r="I9" s="51" t="s">
        <v>203</v>
      </c>
      <c r="J9" s="149"/>
      <c r="K9" s="149">
        <f t="shared" si="1"/>
        <v>1249980</v>
      </c>
      <c r="L9" s="174"/>
    </row>
    <row r="10" spans="1:15" s="148" customFormat="1" ht="24" customHeight="1" x14ac:dyDescent="0.15">
      <c r="A10" s="51" t="s">
        <v>89</v>
      </c>
      <c r="B10" s="6" t="s">
        <v>106</v>
      </c>
      <c r="C10" s="53" t="s">
        <v>101</v>
      </c>
      <c r="D10" s="57">
        <v>4440000</v>
      </c>
      <c r="E10" s="52"/>
      <c r="F10" s="50">
        <f>370000*9</f>
        <v>3330000</v>
      </c>
      <c r="G10" s="50"/>
      <c r="H10" s="52">
        <f t="shared" si="2"/>
        <v>3330000</v>
      </c>
      <c r="I10" s="51" t="s">
        <v>204</v>
      </c>
      <c r="J10" s="149"/>
      <c r="K10" s="149">
        <f t="shared" si="1"/>
        <v>1110000</v>
      </c>
      <c r="L10" s="174"/>
    </row>
    <row r="11" spans="1:15" s="148" customFormat="1" ht="24" customHeight="1" x14ac:dyDescent="0.15">
      <c r="A11" s="51" t="s">
        <v>89</v>
      </c>
      <c r="B11" s="6" t="s">
        <v>107</v>
      </c>
      <c r="C11" s="53" t="s">
        <v>108</v>
      </c>
      <c r="D11" s="57">
        <v>5280000</v>
      </c>
      <c r="E11" s="52"/>
      <c r="F11" s="52">
        <f>440000*9</f>
        <v>3960000</v>
      </c>
      <c r="G11" s="52"/>
      <c r="H11" s="52">
        <f t="shared" si="2"/>
        <v>3960000</v>
      </c>
      <c r="I11" s="51" t="s">
        <v>203</v>
      </c>
      <c r="J11" s="149"/>
      <c r="K11" s="149">
        <f t="shared" si="1"/>
        <v>1320000</v>
      </c>
      <c r="L11" s="174"/>
    </row>
    <row r="12" spans="1:15" s="148" customFormat="1" ht="24" customHeight="1" x14ac:dyDescent="0.15">
      <c r="A12" s="51" t="s">
        <v>267</v>
      </c>
      <c r="B12" s="6" t="s">
        <v>109</v>
      </c>
      <c r="C12" s="53" t="s">
        <v>110</v>
      </c>
      <c r="D12" s="57">
        <v>14616000</v>
      </c>
      <c r="E12" s="52"/>
      <c r="F12" s="50">
        <f>1218000*10</f>
        <v>12180000</v>
      </c>
      <c r="G12" s="52"/>
      <c r="H12" s="52">
        <f t="shared" si="2"/>
        <v>12180000</v>
      </c>
      <c r="I12" s="51" t="s">
        <v>203</v>
      </c>
      <c r="J12" s="149"/>
      <c r="K12" s="149">
        <f t="shared" si="1"/>
        <v>2436000</v>
      </c>
      <c r="L12" s="174"/>
    </row>
    <row r="13" spans="1:15" s="148" customFormat="1" ht="24" customHeight="1" x14ac:dyDescent="0.15">
      <c r="A13" s="51" t="s">
        <v>89</v>
      </c>
      <c r="B13" s="6" t="s">
        <v>111</v>
      </c>
      <c r="C13" s="53" t="s">
        <v>112</v>
      </c>
      <c r="D13" s="57">
        <v>3960000</v>
      </c>
      <c r="E13" s="52"/>
      <c r="F13" s="52">
        <f>330000*10</f>
        <v>3300000</v>
      </c>
      <c r="G13" s="52"/>
      <c r="H13" s="52">
        <f t="shared" si="2"/>
        <v>3300000</v>
      </c>
      <c r="I13" s="51" t="s">
        <v>204</v>
      </c>
      <c r="J13" s="149"/>
      <c r="K13" s="149">
        <f t="shared" si="1"/>
        <v>660000</v>
      </c>
      <c r="L13" s="174"/>
      <c r="O13" s="149"/>
    </row>
    <row r="14" spans="1:15" s="148" customFormat="1" ht="24" customHeight="1" x14ac:dyDescent="0.15">
      <c r="A14" s="51" t="s">
        <v>89</v>
      </c>
      <c r="B14" s="6" t="s">
        <v>113</v>
      </c>
      <c r="C14" s="53" t="s">
        <v>114</v>
      </c>
      <c r="D14" s="57">
        <v>8083330</v>
      </c>
      <c r="E14" s="52"/>
      <c r="F14" s="52"/>
      <c r="G14" s="52">
        <v>8083330</v>
      </c>
      <c r="H14" s="52">
        <f t="shared" ref="H14:H25" si="3">SUM(E14:G14)</f>
        <v>8083330</v>
      </c>
      <c r="I14" s="133" t="s">
        <v>147</v>
      </c>
      <c r="J14" s="149"/>
      <c r="K14" s="149">
        <f t="shared" si="1"/>
        <v>0</v>
      </c>
      <c r="L14" s="242" t="s">
        <v>246</v>
      </c>
    </row>
    <row r="15" spans="1:15" s="148" customFormat="1" ht="24" customHeight="1" x14ac:dyDescent="0.15">
      <c r="A15" s="51" t="s">
        <v>89</v>
      </c>
      <c r="B15" s="6" t="s">
        <v>115</v>
      </c>
      <c r="C15" s="53" t="s">
        <v>116</v>
      </c>
      <c r="D15" s="57">
        <v>3600000</v>
      </c>
      <c r="E15" s="52"/>
      <c r="F15" s="52">
        <f>300000*10</f>
        <v>3000000</v>
      </c>
      <c r="G15" s="52"/>
      <c r="H15" s="52">
        <f t="shared" si="3"/>
        <v>3000000</v>
      </c>
      <c r="I15" s="51" t="s">
        <v>201</v>
      </c>
      <c r="J15" s="149"/>
      <c r="K15" s="149">
        <f t="shared" si="1"/>
        <v>600000</v>
      </c>
      <c r="L15" s="174"/>
    </row>
    <row r="16" spans="1:15" s="148" customFormat="1" ht="24" customHeight="1" x14ac:dyDescent="0.15">
      <c r="A16" s="51" t="s">
        <v>89</v>
      </c>
      <c r="B16" s="6" t="s">
        <v>117</v>
      </c>
      <c r="C16" s="53" t="s">
        <v>118</v>
      </c>
      <c r="D16" s="57">
        <v>3540480</v>
      </c>
      <c r="E16" s="52"/>
      <c r="F16" s="50">
        <f>295040*10</f>
        <v>2950400</v>
      </c>
      <c r="G16" s="52"/>
      <c r="H16" s="52">
        <f t="shared" si="3"/>
        <v>2950400</v>
      </c>
      <c r="I16" s="51" t="s">
        <v>201</v>
      </c>
      <c r="J16" s="149"/>
      <c r="K16" s="149">
        <f t="shared" si="1"/>
        <v>590080</v>
      </c>
      <c r="L16" s="174"/>
    </row>
    <row r="17" spans="1:13" s="148" customFormat="1" ht="24" customHeight="1" x14ac:dyDescent="0.15">
      <c r="A17" s="51" t="s">
        <v>268</v>
      </c>
      <c r="B17" s="6" t="s">
        <v>119</v>
      </c>
      <c r="C17" s="53" t="s">
        <v>120</v>
      </c>
      <c r="D17" s="57">
        <v>14964000</v>
      </c>
      <c r="E17" s="52"/>
      <c r="F17" s="50">
        <f>1247000*10</f>
        <v>12470000</v>
      </c>
      <c r="G17" s="52"/>
      <c r="H17" s="52">
        <f t="shared" si="3"/>
        <v>12470000</v>
      </c>
      <c r="I17" s="51" t="s">
        <v>203</v>
      </c>
      <c r="J17" s="149"/>
      <c r="K17" s="149">
        <f t="shared" si="1"/>
        <v>2494000</v>
      </c>
      <c r="L17" s="174"/>
    </row>
    <row r="18" spans="1:13" s="148" customFormat="1" ht="24" customHeight="1" thickBot="1" x14ac:dyDescent="0.2">
      <c r="A18" s="128" t="s">
        <v>89</v>
      </c>
      <c r="B18" s="126" t="s">
        <v>121</v>
      </c>
      <c r="C18" s="129" t="s">
        <v>122</v>
      </c>
      <c r="D18" s="130">
        <v>9600000</v>
      </c>
      <c r="E18" s="131"/>
      <c r="F18" s="132">
        <f>800000*9</f>
        <v>7200000</v>
      </c>
      <c r="G18" s="131"/>
      <c r="H18" s="131">
        <f t="shared" si="3"/>
        <v>7200000</v>
      </c>
      <c r="I18" s="128" t="s">
        <v>201</v>
      </c>
      <c r="J18" s="149"/>
      <c r="K18" s="149">
        <f t="shared" si="1"/>
        <v>2400000</v>
      </c>
      <c r="L18" s="174"/>
    </row>
    <row r="19" spans="1:13" s="148" customFormat="1" ht="24" customHeight="1" thickTop="1" x14ac:dyDescent="0.15">
      <c r="A19" s="98" t="s">
        <v>89</v>
      </c>
      <c r="B19" s="99" t="s">
        <v>96</v>
      </c>
      <c r="C19" s="100" t="s">
        <v>134</v>
      </c>
      <c r="D19" s="101">
        <v>8370000</v>
      </c>
      <c r="E19" s="52"/>
      <c r="F19" s="50"/>
      <c r="G19" s="50">
        <v>8370000</v>
      </c>
      <c r="H19" s="102">
        <f t="shared" si="3"/>
        <v>8370000</v>
      </c>
      <c r="I19" s="169">
        <v>44221</v>
      </c>
      <c r="J19" s="173"/>
      <c r="K19" s="149">
        <f t="shared" si="1"/>
        <v>0</v>
      </c>
      <c r="L19" s="242" t="s">
        <v>246</v>
      </c>
    </row>
    <row r="20" spans="1:13" s="148" customFormat="1" ht="24" customHeight="1" x14ac:dyDescent="0.15">
      <c r="A20" s="51" t="s">
        <v>89</v>
      </c>
      <c r="B20" s="6" t="s">
        <v>136</v>
      </c>
      <c r="C20" s="53" t="s">
        <v>137</v>
      </c>
      <c r="D20" s="57">
        <v>1230000</v>
      </c>
      <c r="E20" s="52"/>
      <c r="F20" s="52"/>
      <c r="G20" s="52">
        <v>1230000</v>
      </c>
      <c r="H20" s="52">
        <f t="shared" ref="H20:H23" si="4">SUM(E20:G20)</f>
        <v>1230000</v>
      </c>
      <c r="I20" s="170">
        <v>44214</v>
      </c>
      <c r="J20" s="173"/>
      <c r="K20" s="149">
        <f t="shared" si="1"/>
        <v>0</v>
      </c>
      <c r="L20" s="242" t="s">
        <v>246</v>
      </c>
    </row>
    <row r="21" spans="1:13" s="148" customFormat="1" ht="24" customHeight="1" x14ac:dyDescent="0.15">
      <c r="A21" s="49" t="s">
        <v>141</v>
      </c>
      <c r="B21" s="6" t="s">
        <v>138</v>
      </c>
      <c r="C21" s="6" t="s">
        <v>142</v>
      </c>
      <c r="D21" s="56">
        <v>2757000</v>
      </c>
      <c r="E21" s="52"/>
      <c r="F21" s="50"/>
      <c r="G21" s="52">
        <v>2757000</v>
      </c>
      <c r="H21" s="52">
        <f t="shared" si="4"/>
        <v>2757000</v>
      </c>
      <c r="I21" s="171" t="s">
        <v>177</v>
      </c>
      <c r="J21" s="174"/>
      <c r="K21" s="149">
        <f t="shared" si="1"/>
        <v>0</v>
      </c>
      <c r="L21" s="242" t="s">
        <v>246</v>
      </c>
    </row>
    <row r="22" spans="1:13" s="148" customFormat="1" ht="24" customHeight="1" x14ac:dyDescent="0.15">
      <c r="A22" s="51" t="s">
        <v>90</v>
      </c>
      <c r="B22" s="6" t="s">
        <v>234</v>
      </c>
      <c r="C22" s="6" t="s">
        <v>114</v>
      </c>
      <c r="D22" s="161">
        <v>243930000</v>
      </c>
      <c r="E22" s="52"/>
      <c r="F22" s="52">
        <f>10605700+(10605650*7)</f>
        <v>84845250</v>
      </c>
      <c r="G22" s="52"/>
      <c r="H22" s="52">
        <f t="shared" si="4"/>
        <v>84845250</v>
      </c>
      <c r="I22" s="155" t="s">
        <v>178</v>
      </c>
      <c r="J22" s="174"/>
      <c r="K22" s="149">
        <f t="shared" si="1"/>
        <v>159084750</v>
      </c>
      <c r="L22" s="174"/>
    </row>
    <row r="23" spans="1:13" s="148" customFormat="1" ht="24" customHeight="1" x14ac:dyDescent="0.15">
      <c r="A23" s="49" t="s">
        <v>90</v>
      </c>
      <c r="B23" s="6" t="s">
        <v>139</v>
      </c>
      <c r="C23" s="6" t="s">
        <v>140</v>
      </c>
      <c r="D23" s="56">
        <v>4776300</v>
      </c>
      <c r="E23" s="52"/>
      <c r="F23" s="50"/>
      <c r="G23" s="52">
        <v>4776300</v>
      </c>
      <c r="H23" s="52">
        <f t="shared" si="4"/>
        <v>4776300</v>
      </c>
      <c r="I23" s="155">
        <v>44237</v>
      </c>
      <c r="J23" s="174"/>
      <c r="K23" s="149">
        <f t="shared" si="1"/>
        <v>0</v>
      </c>
      <c r="L23" s="242" t="s">
        <v>246</v>
      </c>
    </row>
    <row r="24" spans="1:13" s="148" customFormat="1" ht="24" customHeight="1" x14ac:dyDescent="0.15">
      <c r="A24" s="49" t="s">
        <v>90</v>
      </c>
      <c r="B24" s="6" t="s">
        <v>145</v>
      </c>
      <c r="C24" s="6" t="s">
        <v>146</v>
      </c>
      <c r="D24" s="56">
        <v>16500000</v>
      </c>
      <c r="E24" s="52"/>
      <c r="F24" s="52"/>
      <c r="G24" s="52">
        <v>16500000</v>
      </c>
      <c r="H24" s="52">
        <f t="shared" si="3"/>
        <v>16500000</v>
      </c>
      <c r="I24" s="155">
        <v>44300</v>
      </c>
      <c r="J24" s="174"/>
      <c r="K24" s="149">
        <f t="shared" si="1"/>
        <v>0</v>
      </c>
      <c r="L24" s="242" t="s">
        <v>246</v>
      </c>
    </row>
    <row r="25" spans="1:13" s="148" customFormat="1" ht="24" customHeight="1" x14ac:dyDescent="0.15">
      <c r="A25" s="49" t="s">
        <v>90</v>
      </c>
      <c r="B25" s="6" t="s">
        <v>148</v>
      </c>
      <c r="C25" s="53" t="s">
        <v>153</v>
      </c>
      <c r="D25" s="57">
        <v>2400000</v>
      </c>
      <c r="E25" s="52"/>
      <c r="F25" s="50">
        <f>1072000</f>
        <v>1072000</v>
      </c>
      <c r="G25" s="52">
        <f>1072000+24000</f>
        <v>1096000</v>
      </c>
      <c r="H25" s="52">
        <f t="shared" si="3"/>
        <v>2168000</v>
      </c>
      <c r="I25" s="170" t="s">
        <v>232</v>
      </c>
      <c r="J25" s="173"/>
      <c r="K25" s="149">
        <f t="shared" si="1"/>
        <v>232000</v>
      </c>
      <c r="L25" s="242" t="s">
        <v>246</v>
      </c>
    </row>
    <row r="26" spans="1:13" s="190" customFormat="1" ht="24" hidden="1" customHeight="1" x14ac:dyDescent="0.15">
      <c r="A26" s="185" t="s">
        <v>89</v>
      </c>
      <c r="B26" s="186" t="s">
        <v>149</v>
      </c>
      <c r="C26" s="231" t="s">
        <v>154</v>
      </c>
      <c r="D26" s="232">
        <v>16863000</v>
      </c>
      <c r="E26" s="233"/>
      <c r="F26" s="234"/>
      <c r="G26" s="233"/>
      <c r="H26" s="233"/>
      <c r="I26" s="237"/>
      <c r="J26" s="235"/>
      <c r="K26" s="149"/>
      <c r="L26" s="242" t="s">
        <v>271</v>
      </c>
    </row>
    <row r="27" spans="1:13" s="148" customFormat="1" ht="24" customHeight="1" x14ac:dyDescent="0.15">
      <c r="A27" s="49" t="s">
        <v>90</v>
      </c>
      <c r="B27" s="6" t="s">
        <v>205</v>
      </c>
      <c r="C27" s="53" t="s">
        <v>154</v>
      </c>
      <c r="D27" s="57">
        <v>17941000</v>
      </c>
      <c r="E27" s="52"/>
      <c r="F27" s="50"/>
      <c r="G27" s="52">
        <v>16993900</v>
      </c>
      <c r="H27" s="52">
        <f>SUM(E27:G27)</f>
        <v>16993900</v>
      </c>
      <c r="I27" s="172">
        <v>44306</v>
      </c>
      <c r="J27" s="173"/>
      <c r="K27" s="149">
        <f>D27-H27</f>
        <v>947100</v>
      </c>
      <c r="L27" s="242" t="s">
        <v>246</v>
      </c>
      <c r="M27" s="149"/>
    </row>
    <row r="28" spans="1:13" s="148" customFormat="1" ht="24" customHeight="1" x14ac:dyDescent="0.15">
      <c r="A28" s="49" t="s">
        <v>90</v>
      </c>
      <c r="B28" s="6" t="s">
        <v>150</v>
      </c>
      <c r="C28" s="53" t="s">
        <v>155</v>
      </c>
      <c r="D28" s="57">
        <v>3690000</v>
      </c>
      <c r="E28" s="52"/>
      <c r="F28" s="50"/>
      <c r="G28" s="52">
        <v>3690000</v>
      </c>
      <c r="H28" s="52">
        <f>SUM(E28:G28)</f>
        <v>3690000</v>
      </c>
      <c r="I28" s="172">
        <v>44267</v>
      </c>
      <c r="J28" s="173"/>
      <c r="K28" s="149">
        <f t="shared" si="1"/>
        <v>0</v>
      </c>
      <c r="L28" s="242" t="s">
        <v>246</v>
      </c>
    </row>
    <row r="29" spans="1:13" s="148" customFormat="1" ht="24" customHeight="1" x14ac:dyDescent="0.15">
      <c r="A29" s="51" t="s">
        <v>90</v>
      </c>
      <c r="B29" s="6" t="s">
        <v>97</v>
      </c>
      <c r="C29" s="53" t="s">
        <v>156</v>
      </c>
      <c r="D29" s="57">
        <v>9600000</v>
      </c>
      <c r="E29" s="52"/>
      <c r="F29" s="50">
        <f>960000*7</f>
        <v>6720000</v>
      </c>
      <c r="G29" s="52"/>
      <c r="H29" s="52">
        <f t="shared" ref="H29:H92" si="5">SUM(E29:G29)</f>
        <v>6720000</v>
      </c>
      <c r="I29" s="172" t="s">
        <v>203</v>
      </c>
      <c r="J29" s="173"/>
      <c r="K29" s="149">
        <f t="shared" si="1"/>
        <v>2880000</v>
      </c>
      <c r="L29" s="174"/>
    </row>
    <row r="30" spans="1:13" s="148" customFormat="1" ht="24" customHeight="1" x14ac:dyDescent="0.15">
      <c r="A30" s="49" t="s">
        <v>90</v>
      </c>
      <c r="B30" s="6" t="s">
        <v>160</v>
      </c>
      <c r="C30" s="53" t="s">
        <v>157</v>
      </c>
      <c r="D30" s="57">
        <v>2463230</v>
      </c>
      <c r="E30" s="52">
        <v>2463230</v>
      </c>
      <c r="F30" s="50"/>
      <c r="G30" s="52"/>
      <c r="H30" s="52">
        <f t="shared" si="5"/>
        <v>2463230</v>
      </c>
      <c r="I30" s="172">
        <v>44266</v>
      </c>
      <c r="J30" s="173"/>
      <c r="K30" s="149">
        <f t="shared" si="1"/>
        <v>0</v>
      </c>
      <c r="L30" s="242" t="s">
        <v>246</v>
      </c>
    </row>
    <row r="31" spans="1:13" s="148" customFormat="1" ht="24" customHeight="1" x14ac:dyDescent="0.15">
      <c r="A31" s="49" t="s">
        <v>90</v>
      </c>
      <c r="B31" s="6" t="s">
        <v>125</v>
      </c>
      <c r="C31" s="53" t="s">
        <v>157</v>
      </c>
      <c r="D31" s="57">
        <v>3375120</v>
      </c>
      <c r="E31" s="52">
        <v>3375120</v>
      </c>
      <c r="F31" s="50"/>
      <c r="G31" s="52"/>
      <c r="H31" s="52">
        <f t="shared" si="5"/>
        <v>3375120</v>
      </c>
      <c r="I31" s="172">
        <v>44266</v>
      </c>
      <c r="J31" s="173"/>
      <c r="K31" s="149">
        <f t="shared" si="1"/>
        <v>0</v>
      </c>
      <c r="L31" s="242" t="s">
        <v>246</v>
      </c>
    </row>
    <row r="32" spans="1:13" s="148" customFormat="1" ht="24" customHeight="1" x14ac:dyDescent="0.15">
      <c r="A32" s="49" t="s">
        <v>90</v>
      </c>
      <c r="B32" s="6" t="s">
        <v>162</v>
      </c>
      <c r="C32" s="53" t="s">
        <v>170</v>
      </c>
      <c r="D32" s="57">
        <v>5861500</v>
      </c>
      <c r="E32" s="52"/>
      <c r="F32" s="50"/>
      <c r="G32" s="52">
        <v>5861500</v>
      </c>
      <c r="H32" s="52">
        <f t="shared" si="5"/>
        <v>5861500</v>
      </c>
      <c r="I32" s="172">
        <v>44284</v>
      </c>
      <c r="J32" s="173"/>
      <c r="K32" s="149">
        <f t="shared" si="1"/>
        <v>0</v>
      </c>
      <c r="L32" s="242" t="s">
        <v>246</v>
      </c>
    </row>
    <row r="33" spans="1:12" s="148" customFormat="1" ht="24" customHeight="1" x14ac:dyDescent="0.15">
      <c r="A33" s="49" t="s">
        <v>90</v>
      </c>
      <c r="B33" s="6" t="s">
        <v>126</v>
      </c>
      <c r="C33" s="53" t="s">
        <v>157</v>
      </c>
      <c r="D33" s="57">
        <v>1970580</v>
      </c>
      <c r="E33" s="52">
        <v>1970580</v>
      </c>
      <c r="F33" s="50"/>
      <c r="G33" s="52"/>
      <c r="H33" s="52">
        <f t="shared" si="5"/>
        <v>1970580</v>
      </c>
      <c r="I33" s="172">
        <v>44286</v>
      </c>
      <c r="J33" s="173"/>
      <c r="K33" s="149">
        <f t="shared" si="1"/>
        <v>0</v>
      </c>
      <c r="L33" s="242" t="s">
        <v>246</v>
      </c>
    </row>
    <row r="34" spans="1:12" s="148" customFormat="1" ht="24" customHeight="1" x14ac:dyDescent="0.15">
      <c r="A34" s="51" t="s">
        <v>90</v>
      </c>
      <c r="B34" s="6" t="s">
        <v>163</v>
      </c>
      <c r="C34" s="53" t="s">
        <v>171</v>
      </c>
      <c r="D34" s="57">
        <v>1900000</v>
      </c>
      <c r="E34" s="52"/>
      <c r="F34" s="50">
        <f>475000*3</f>
        <v>1425000</v>
      </c>
      <c r="G34" s="52"/>
      <c r="H34" s="52">
        <f t="shared" si="5"/>
        <v>1425000</v>
      </c>
      <c r="I34" s="172" t="s">
        <v>233</v>
      </c>
      <c r="J34" s="173"/>
      <c r="K34" s="149">
        <f t="shared" si="1"/>
        <v>475000</v>
      </c>
      <c r="L34" s="174"/>
    </row>
    <row r="35" spans="1:12" s="148" customFormat="1" ht="24" customHeight="1" x14ac:dyDescent="0.15">
      <c r="A35" s="49" t="s">
        <v>90</v>
      </c>
      <c r="B35" s="6" t="s">
        <v>164</v>
      </c>
      <c r="C35" s="53" t="s">
        <v>172</v>
      </c>
      <c r="D35" s="57">
        <v>830000</v>
      </c>
      <c r="E35" s="52"/>
      <c r="F35" s="50"/>
      <c r="G35" s="52">
        <v>830000</v>
      </c>
      <c r="H35" s="52">
        <f t="shared" si="5"/>
        <v>830000</v>
      </c>
      <c r="I35" s="172">
        <v>44295</v>
      </c>
      <c r="J35" s="173"/>
      <c r="K35" s="149">
        <f t="shared" si="1"/>
        <v>0</v>
      </c>
      <c r="L35" s="242" t="s">
        <v>246</v>
      </c>
    </row>
    <row r="36" spans="1:12" s="148" customFormat="1" ht="24" customHeight="1" x14ac:dyDescent="0.15">
      <c r="A36" s="51" t="s">
        <v>90</v>
      </c>
      <c r="B36" s="6" t="s">
        <v>165</v>
      </c>
      <c r="C36" s="53" t="s">
        <v>103</v>
      </c>
      <c r="D36" s="57">
        <v>7615300</v>
      </c>
      <c r="E36" s="52"/>
      <c r="F36" s="50">
        <f>336220+(226600*5)</f>
        <v>1469220</v>
      </c>
      <c r="G36" s="52"/>
      <c r="H36" s="52">
        <f t="shared" si="5"/>
        <v>1469220</v>
      </c>
      <c r="I36" s="172" t="s">
        <v>201</v>
      </c>
      <c r="J36" s="149"/>
      <c r="K36" s="149">
        <f t="shared" si="1"/>
        <v>6146080</v>
      </c>
      <c r="L36" s="174"/>
    </row>
    <row r="37" spans="1:12" s="148" customFormat="1" ht="24" customHeight="1" x14ac:dyDescent="0.15">
      <c r="A37" s="49" t="s">
        <v>90</v>
      </c>
      <c r="B37" s="6" t="s">
        <v>166</v>
      </c>
      <c r="C37" s="53" t="s">
        <v>173</v>
      </c>
      <c r="D37" s="57">
        <v>5583600</v>
      </c>
      <c r="E37" s="52"/>
      <c r="F37" s="50"/>
      <c r="G37" s="52">
        <v>5583600</v>
      </c>
      <c r="H37" s="52">
        <f t="shared" si="5"/>
        <v>5583600</v>
      </c>
      <c r="I37" s="172">
        <v>44307</v>
      </c>
      <c r="J37" s="149"/>
      <c r="K37" s="149">
        <f t="shared" si="1"/>
        <v>0</v>
      </c>
      <c r="L37" s="242" t="s">
        <v>246</v>
      </c>
    </row>
    <row r="38" spans="1:12" s="148" customFormat="1" ht="24" customHeight="1" x14ac:dyDescent="0.15">
      <c r="A38" s="49" t="s">
        <v>90</v>
      </c>
      <c r="B38" s="6" t="s">
        <v>167</v>
      </c>
      <c r="C38" s="53" t="s">
        <v>157</v>
      </c>
      <c r="D38" s="57">
        <v>62242300</v>
      </c>
      <c r="E38" s="52">
        <f>61908000+334300</f>
        <v>62242300</v>
      </c>
      <c r="F38" s="50"/>
      <c r="G38" s="52"/>
      <c r="H38" s="52">
        <f t="shared" si="5"/>
        <v>62242300</v>
      </c>
      <c r="I38" s="172">
        <v>44292</v>
      </c>
      <c r="J38" s="149"/>
      <c r="K38" s="149">
        <f t="shared" si="1"/>
        <v>0</v>
      </c>
      <c r="L38" s="242" t="s">
        <v>246</v>
      </c>
    </row>
    <row r="39" spans="1:12" s="148" customFormat="1" ht="24" customHeight="1" x14ac:dyDescent="0.15">
      <c r="A39" s="49" t="s">
        <v>90</v>
      </c>
      <c r="B39" s="6" t="s">
        <v>168</v>
      </c>
      <c r="C39" s="53" t="s">
        <v>157</v>
      </c>
      <c r="D39" s="57">
        <v>21016170</v>
      </c>
      <c r="E39" s="52">
        <f>20903300+112870</f>
        <v>21016170</v>
      </c>
      <c r="F39" s="50"/>
      <c r="G39" s="52"/>
      <c r="H39" s="52">
        <f t="shared" si="5"/>
        <v>21016170</v>
      </c>
      <c r="I39" s="172">
        <v>44292</v>
      </c>
      <c r="J39" s="149"/>
      <c r="K39" s="149">
        <f t="shared" si="1"/>
        <v>0</v>
      </c>
      <c r="L39" s="242" t="s">
        <v>246</v>
      </c>
    </row>
    <row r="40" spans="1:12" s="148" customFormat="1" ht="24" customHeight="1" x14ac:dyDescent="0.15">
      <c r="A40" s="49" t="s">
        <v>90</v>
      </c>
      <c r="B40" s="6" t="s">
        <v>169</v>
      </c>
      <c r="C40" s="53" t="s">
        <v>157</v>
      </c>
      <c r="D40" s="57">
        <v>27375540</v>
      </c>
      <c r="E40" s="52">
        <f>14643200+79070+10845120+58560+880000+4750+860200+4640</f>
        <v>27375540</v>
      </c>
      <c r="F40" s="50"/>
      <c r="G40" s="52"/>
      <c r="H40" s="52">
        <f t="shared" si="5"/>
        <v>27375540</v>
      </c>
      <c r="I40" s="172">
        <v>44292</v>
      </c>
      <c r="J40" s="149"/>
      <c r="K40" s="149">
        <f t="shared" si="1"/>
        <v>0</v>
      </c>
      <c r="L40" s="242" t="s">
        <v>246</v>
      </c>
    </row>
    <row r="41" spans="1:12" s="148" customFormat="1" ht="24" customHeight="1" x14ac:dyDescent="0.15">
      <c r="A41" s="49" t="s">
        <v>90</v>
      </c>
      <c r="B41" s="6" t="s">
        <v>158</v>
      </c>
      <c r="C41" s="53" t="s">
        <v>174</v>
      </c>
      <c r="D41" s="57">
        <v>5852000</v>
      </c>
      <c r="E41" s="52"/>
      <c r="F41" s="50"/>
      <c r="G41" s="52">
        <v>5852000</v>
      </c>
      <c r="H41" s="52">
        <f t="shared" si="5"/>
        <v>5852000</v>
      </c>
      <c r="I41" s="172">
        <v>44306</v>
      </c>
      <c r="J41" s="149"/>
      <c r="K41" s="149">
        <f t="shared" si="1"/>
        <v>0</v>
      </c>
      <c r="L41" s="242" t="s">
        <v>246</v>
      </c>
    </row>
    <row r="42" spans="1:12" s="148" customFormat="1" ht="24" customHeight="1" x14ac:dyDescent="0.15">
      <c r="A42" s="49" t="s">
        <v>90</v>
      </c>
      <c r="B42" s="134" t="s">
        <v>180</v>
      </c>
      <c r="C42" s="6" t="s">
        <v>189</v>
      </c>
      <c r="D42" s="57">
        <v>7240000</v>
      </c>
      <c r="E42" s="52"/>
      <c r="F42" s="50"/>
      <c r="G42" s="52">
        <v>6800000</v>
      </c>
      <c r="H42" s="52">
        <f t="shared" si="5"/>
        <v>6800000</v>
      </c>
      <c r="I42" s="172">
        <v>44336</v>
      </c>
      <c r="J42" s="149"/>
      <c r="K42" s="149">
        <f t="shared" si="1"/>
        <v>440000</v>
      </c>
      <c r="L42" s="242" t="s">
        <v>246</v>
      </c>
    </row>
    <row r="43" spans="1:12" s="148" customFormat="1" ht="24" customHeight="1" x14ac:dyDescent="0.15">
      <c r="A43" s="49" t="s">
        <v>90</v>
      </c>
      <c r="B43" s="6" t="s">
        <v>181</v>
      </c>
      <c r="C43" s="6" t="s">
        <v>190</v>
      </c>
      <c r="D43" s="57">
        <v>1430000</v>
      </c>
      <c r="E43" s="52"/>
      <c r="F43" s="50"/>
      <c r="G43" s="52">
        <v>1430000</v>
      </c>
      <c r="H43" s="52">
        <f t="shared" si="5"/>
        <v>1430000</v>
      </c>
      <c r="I43" s="172">
        <v>44301</v>
      </c>
      <c r="J43" s="149"/>
      <c r="K43" s="149">
        <f t="shared" si="1"/>
        <v>0</v>
      </c>
      <c r="L43" s="242" t="s">
        <v>246</v>
      </c>
    </row>
    <row r="44" spans="1:12" s="148" customFormat="1" ht="24" customHeight="1" x14ac:dyDescent="0.15">
      <c r="A44" s="49" t="s">
        <v>90</v>
      </c>
      <c r="B44" s="6" t="s">
        <v>182</v>
      </c>
      <c r="C44" s="6" t="s">
        <v>191</v>
      </c>
      <c r="D44" s="57">
        <v>4830000</v>
      </c>
      <c r="E44" s="52"/>
      <c r="F44" s="50"/>
      <c r="G44" s="52">
        <v>4830000</v>
      </c>
      <c r="H44" s="52">
        <f t="shared" si="5"/>
        <v>4830000</v>
      </c>
      <c r="I44" s="172">
        <v>44347</v>
      </c>
      <c r="J44" s="149"/>
      <c r="K44" s="149">
        <f t="shared" si="1"/>
        <v>0</v>
      </c>
      <c r="L44" s="242" t="s">
        <v>246</v>
      </c>
    </row>
    <row r="45" spans="1:12" s="148" customFormat="1" ht="24" customHeight="1" x14ac:dyDescent="0.15">
      <c r="A45" s="49" t="s">
        <v>90</v>
      </c>
      <c r="B45" s="6" t="s">
        <v>210</v>
      </c>
      <c r="C45" s="6" t="s">
        <v>209</v>
      </c>
      <c r="D45" s="57">
        <v>2513500</v>
      </c>
      <c r="E45" s="52">
        <v>2513500</v>
      </c>
      <c r="F45" s="50"/>
      <c r="G45" s="52"/>
      <c r="H45" s="52">
        <f t="shared" ref="H45" si="6">SUM(E45:G45)</f>
        <v>2513500</v>
      </c>
      <c r="I45" s="172">
        <v>44295</v>
      </c>
      <c r="J45" s="149"/>
      <c r="K45" s="149">
        <f t="shared" si="1"/>
        <v>0</v>
      </c>
      <c r="L45" s="242" t="s">
        <v>246</v>
      </c>
    </row>
    <row r="46" spans="1:12" s="148" customFormat="1" ht="24" customHeight="1" x14ac:dyDescent="0.15">
      <c r="A46" s="49" t="s">
        <v>90</v>
      </c>
      <c r="B46" s="6" t="s">
        <v>183</v>
      </c>
      <c r="C46" s="6" t="s">
        <v>192</v>
      </c>
      <c r="D46" s="57">
        <v>11880000</v>
      </c>
      <c r="E46" s="52"/>
      <c r="F46" s="50"/>
      <c r="G46" s="52">
        <v>11880000</v>
      </c>
      <c r="H46" s="52">
        <f>SUM(E46:G46)</f>
        <v>11880000</v>
      </c>
      <c r="I46" s="172" t="s">
        <v>259</v>
      </c>
      <c r="J46" s="149"/>
      <c r="K46" s="149">
        <f>D46-H46</f>
        <v>0</v>
      </c>
      <c r="L46" s="242" t="s">
        <v>246</v>
      </c>
    </row>
    <row r="47" spans="1:12" s="148" customFormat="1" ht="24" customHeight="1" x14ac:dyDescent="0.15">
      <c r="A47" s="49" t="s">
        <v>90</v>
      </c>
      <c r="B47" s="6" t="s">
        <v>184</v>
      </c>
      <c r="C47" s="6" t="s">
        <v>193</v>
      </c>
      <c r="D47" s="57">
        <v>850000</v>
      </c>
      <c r="E47" s="52"/>
      <c r="F47" s="50"/>
      <c r="G47" s="52">
        <v>850000</v>
      </c>
      <c r="H47" s="52">
        <f t="shared" si="5"/>
        <v>850000</v>
      </c>
      <c r="I47" s="172">
        <v>44309</v>
      </c>
      <c r="J47" s="149"/>
      <c r="K47" s="149">
        <f t="shared" si="1"/>
        <v>0</v>
      </c>
      <c r="L47" s="242" t="s">
        <v>246</v>
      </c>
    </row>
    <row r="48" spans="1:12" s="148" customFormat="1" ht="24" customHeight="1" x14ac:dyDescent="0.15">
      <c r="A48" s="49" t="s">
        <v>90</v>
      </c>
      <c r="B48" s="6" t="s">
        <v>185</v>
      </c>
      <c r="C48" s="6" t="s">
        <v>194</v>
      </c>
      <c r="D48" s="57">
        <v>15000000</v>
      </c>
      <c r="E48" s="52"/>
      <c r="F48" s="50"/>
      <c r="G48" s="52">
        <v>15000000</v>
      </c>
      <c r="H48" s="52">
        <f t="shared" si="5"/>
        <v>15000000</v>
      </c>
      <c r="I48" s="172">
        <v>44347</v>
      </c>
      <c r="J48" s="149"/>
      <c r="K48" s="149">
        <f t="shared" si="1"/>
        <v>0</v>
      </c>
      <c r="L48" s="242" t="s">
        <v>246</v>
      </c>
    </row>
    <row r="49" spans="1:12" s="148" customFormat="1" ht="24" customHeight="1" x14ac:dyDescent="0.15">
      <c r="A49" s="49" t="s">
        <v>90</v>
      </c>
      <c r="B49" s="6" t="s">
        <v>186</v>
      </c>
      <c r="C49" s="6" t="s">
        <v>195</v>
      </c>
      <c r="D49" s="57">
        <v>2200000</v>
      </c>
      <c r="E49" s="52"/>
      <c r="F49" s="50"/>
      <c r="G49" s="52">
        <v>2200000</v>
      </c>
      <c r="H49" s="52">
        <f t="shared" si="5"/>
        <v>2200000</v>
      </c>
      <c r="I49" s="172">
        <v>44340</v>
      </c>
      <c r="J49" s="149"/>
      <c r="K49" s="149">
        <f t="shared" si="1"/>
        <v>0</v>
      </c>
      <c r="L49" s="242" t="s">
        <v>246</v>
      </c>
    </row>
    <row r="50" spans="1:12" s="148" customFormat="1" ht="24" customHeight="1" x14ac:dyDescent="0.15">
      <c r="A50" s="49" t="s">
        <v>90</v>
      </c>
      <c r="B50" s="6" t="s">
        <v>187</v>
      </c>
      <c r="C50" s="6" t="s">
        <v>196</v>
      </c>
      <c r="D50" s="57">
        <v>550000</v>
      </c>
      <c r="E50" s="52"/>
      <c r="F50" s="50"/>
      <c r="G50" s="52">
        <v>550000</v>
      </c>
      <c r="H50" s="52">
        <f t="shared" si="5"/>
        <v>550000</v>
      </c>
      <c r="I50" s="172">
        <v>44330</v>
      </c>
      <c r="J50" s="149"/>
      <c r="K50" s="149">
        <f t="shared" si="1"/>
        <v>0</v>
      </c>
      <c r="L50" s="242" t="s">
        <v>246</v>
      </c>
    </row>
    <row r="51" spans="1:12" s="148" customFormat="1" ht="24" customHeight="1" x14ac:dyDescent="0.15">
      <c r="A51" s="49" t="s">
        <v>90</v>
      </c>
      <c r="B51" s="6" t="s">
        <v>188</v>
      </c>
      <c r="C51" s="6" t="s">
        <v>172</v>
      </c>
      <c r="D51" s="57">
        <v>5850000</v>
      </c>
      <c r="E51" s="52"/>
      <c r="F51" s="50"/>
      <c r="G51" s="52">
        <v>5850000</v>
      </c>
      <c r="H51" s="52">
        <f t="shared" si="5"/>
        <v>5850000</v>
      </c>
      <c r="I51" s="172">
        <v>44340</v>
      </c>
      <c r="J51" s="149"/>
      <c r="K51" s="149">
        <f t="shared" si="1"/>
        <v>0</v>
      </c>
      <c r="L51" s="242" t="s">
        <v>246</v>
      </c>
    </row>
    <row r="52" spans="1:12" s="177" customFormat="1" ht="24" hidden="1" customHeight="1" x14ac:dyDescent="0.15">
      <c r="A52" s="168" t="s">
        <v>89</v>
      </c>
      <c r="B52" s="164" t="s">
        <v>212</v>
      </c>
      <c r="C52" s="164" t="s">
        <v>221</v>
      </c>
      <c r="D52" s="178">
        <v>46500000</v>
      </c>
      <c r="E52" s="175"/>
      <c r="F52" s="179"/>
      <c r="G52" s="175"/>
      <c r="H52" s="175">
        <f t="shared" si="5"/>
        <v>0</v>
      </c>
      <c r="I52" s="240"/>
      <c r="J52" s="176"/>
      <c r="K52" s="176">
        <f t="shared" si="1"/>
        <v>46500000</v>
      </c>
      <c r="L52" s="243"/>
    </row>
    <row r="53" spans="1:12" s="148" customFormat="1" ht="24" customHeight="1" x14ac:dyDescent="0.15">
      <c r="A53" s="49" t="s">
        <v>89</v>
      </c>
      <c r="B53" s="6" t="s">
        <v>213</v>
      </c>
      <c r="C53" s="6" t="s">
        <v>174</v>
      </c>
      <c r="D53" s="57">
        <v>1200000</v>
      </c>
      <c r="E53" s="52"/>
      <c r="F53" s="50"/>
      <c r="G53" s="52">
        <v>1200000</v>
      </c>
      <c r="H53" s="52">
        <f t="shared" si="5"/>
        <v>1200000</v>
      </c>
      <c r="I53" s="172">
        <v>44330</v>
      </c>
      <c r="J53" s="149"/>
      <c r="K53" s="149">
        <f t="shared" si="1"/>
        <v>0</v>
      </c>
      <c r="L53" s="242" t="s">
        <v>246</v>
      </c>
    </row>
    <row r="54" spans="1:12" s="148" customFormat="1" ht="24" customHeight="1" x14ac:dyDescent="0.15">
      <c r="A54" s="49" t="s">
        <v>89</v>
      </c>
      <c r="B54" s="6" t="s">
        <v>214</v>
      </c>
      <c r="C54" s="6" t="s">
        <v>137</v>
      </c>
      <c r="D54" s="57">
        <v>1482000</v>
      </c>
      <c r="E54" s="52"/>
      <c r="F54" s="50"/>
      <c r="G54" s="52">
        <v>1482000</v>
      </c>
      <c r="H54" s="52">
        <f t="shared" si="5"/>
        <v>1482000</v>
      </c>
      <c r="I54" s="172">
        <v>44330</v>
      </c>
      <c r="J54" s="149"/>
      <c r="K54" s="149">
        <f t="shared" si="1"/>
        <v>0</v>
      </c>
      <c r="L54" s="242" t="s">
        <v>246</v>
      </c>
    </row>
    <row r="55" spans="1:12" s="148" customFormat="1" ht="24" customHeight="1" x14ac:dyDescent="0.15">
      <c r="A55" s="49" t="s">
        <v>89</v>
      </c>
      <c r="B55" s="6" t="s">
        <v>215</v>
      </c>
      <c r="C55" s="6" t="s">
        <v>222</v>
      </c>
      <c r="D55" s="57">
        <v>80465240</v>
      </c>
      <c r="E55" s="52"/>
      <c r="F55" s="50"/>
      <c r="G55" s="52">
        <v>80465240</v>
      </c>
      <c r="H55" s="52">
        <f t="shared" si="5"/>
        <v>80465240</v>
      </c>
      <c r="I55" s="172">
        <v>44342</v>
      </c>
      <c r="J55" s="149"/>
      <c r="K55" s="149">
        <f t="shared" si="1"/>
        <v>0</v>
      </c>
      <c r="L55" s="242" t="s">
        <v>246</v>
      </c>
    </row>
    <row r="56" spans="1:12" s="148" customFormat="1" ht="24" customHeight="1" x14ac:dyDescent="0.15">
      <c r="A56" s="49" t="s">
        <v>89</v>
      </c>
      <c r="B56" s="6" t="s">
        <v>216</v>
      </c>
      <c r="C56" s="6" t="s">
        <v>223</v>
      </c>
      <c r="D56" s="57">
        <v>1500000</v>
      </c>
      <c r="E56" s="52"/>
      <c r="F56" s="50"/>
      <c r="G56" s="52">
        <v>1500000</v>
      </c>
      <c r="H56" s="52">
        <f t="shared" si="5"/>
        <v>1500000</v>
      </c>
      <c r="I56" s="172">
        <v>44376</v>
      </c>
      <c r="J56" s="149"/>
      <c r="K56" s="149">
        <f t="shared" si="1"/>
        <v>0</v>
      </c>
      <c r="L56" s="242" t="s">
        <v>246</v>
      </c>
    </row>
    <row r="57" spans="1:12" s="148" customFormat="1" ht="24" customHeight="1" x14ac:dyDescent="0.15">
      <c r="A57" s="49" t="s">
        <v>89</v>
      </c>
      <c r="B57" s="6" t="s">
        <v>207</v>
      </c>
      <c r="C57" s="6" t="s">
        <v>172</v>
      </c>
      <c r="D57" s="57">
        <v>2475000</v>
      </c>
      <c r="E57" s="52"/>
      <c r="F57" s="50"/>
      <c r="G57" s="52">
        <v>2475000</v>
      </c>
      <c r="H57" s="52">
        <f t="shared" si="5"/>
        <v>2475000</v>
      </c>
      <c r="I57" s="172">
        <v>44340</v>
      </c>
      <c r="J57" s="149"/>
      <c r="K57" s="149">
        <f t="shared" si="1"/>
        <v>0</v>
      </c>
      <c r="L57" s="242" t="s">
        <v>246</v>
      </c>
    </row>
    <row r="58" spans="1:12" s="148" customFormat="1" ht="24" customHeight="1" x14ac:dyDescent="0.15">
      <c r="A58" s="51" t="s">
        <v>89</v>
      </c>
      <c r="B58" s="6" t="s">
        <v>217</v>
      </c>
      <c r="C58" s="6" t="s">
        <v>224</v>
      </c>
      <c r="D58" s="57">
        <v>26505000</v>
      </c>
      <c r="E58" s="52"/>
      <c r="F58" s="50"/>
      <c r="G58" s="52">
        <v>26505000</v>
      </c>
      <c r="H58" s="52">
        <f t="shared" si="5"/>
        <v>26505000</v>
      </c>
      <c r="I58" s="172">
        <v>44425</v>
      </c>
      <c r="J58" s="149"/>
      <c r="K58" s="149">
        <f t="shared" si="1"/>
        <v>0</v>
      </c>
      <c r="L58" s="242" t="s">
        <v>246</v>
      </c>
    </row>
    <row r="59" spans="1:12" s="148" customFormat="1" ht="24" customHeight="1" x14ac:dyDescent="0.15">
      <c r="A59" s="49" t="s">
        <v>89</v>
      </c>
      <c r="B59" s="6" t="s">
        <v>218</v>
      </c>
      <c r="C59" s="6" t="s">
        <v>225</v>
      </c>
      <c r="D59" s="57">
        <v>1900000</v>
      </c>
      <c r="E59" s="52"/>
      <c r="F59" s="50"/>
      <c r="G59" s="52">
        <v>1900000</v>
      </c>
      <c r="H59" s="52">
        <f t="shared" si="5"/>
        <v>1900000</v>
      </c>
      <c r="I59" s="172">
        <v>44347</v>
      </c>
      <c r="J59" s="149"/>
      <c r="K59" s="149">
        <f t="shared" si="1"/>
        <v>0</v>
      </c>
      <c r="L59" s="242" t="s">
        <v>246</v>
      </c>
    </row>
    <row r="60" spans="1:12" s="148" customFormat="1" ht="24" customHeight="1" x14ac:dyDescent="0.15">
      <c r="A60" s="49" t="s">
        <v>89</v>
      </c>
      <c r="B60" s="6" t="s">
        <v>219</v>
      </c>
      <c r="C60" s="6" t="s">
        <v>226</v>
      </c>
      <c r="D60" s="57">
        <v>1800000</v>
      </c>
      <c r="E60" s="52"/>
      <c r="F60" s="50"/>
      <c r="G60" s="52">
        <v>1800000</v>
      </c>
      <c r="H60" s="52">
        <f t="shared" si="5"/>
        <v>1800000</v>
      </c>
      <c r="I60" s="172">
        <v>44356</v>
      </c>
      <c r="J60" s="149"/>
      <c r="K60" s="149">
        <f t="shared" si="1"/>
        <v>0</v>
      </c>
      <c r="L60" s="242" t="s">
        <v>246</v>
      </c>
    </row>
    <row r="61" spans="1:12" s="148" customFormat="1" ht="24" customHeight="1" x14ac:dyDescent="0.15">
      <c r="A61" s="51" t="s">
        <v>89</v>
      </c>
      <c r="B61" s="6" t="s">
        <v>220</v>
      </c>
      <c r="C61" s="6" t="s">
        <v>103</v>
      </c>
      <c r="D61" s="57">
        <v>4734430</v>
      </c>
      <c r="E61" s="52"/>
      <c r="F61" s="50">
        <f>873920+(633490*3)</f>
        <v>2774390</v>
      </c>
      <c r="G61" s="52"/>
      <c r="H61" s="52">
        <f t="shared" si="5"/>
        <v>2774390</v>
      </c>
      <c r="I61" s="170" t="s">
        <v>178</v>
      </c>
      <c r="J61" s="149"/>
      <c r="K61" s="149">
        <f t="shared" si="1"/>
        <v>1960040</v>
      </c>
      <c r="L61" s="174"/>
    </row>
    <row r="62" spans="1:12" s="148" customFormat="1" ht="24" customHeight="1" x14ac:dyDescent="0.15">
      <c r="A62" s="49" t="s">
        <v>89</v>
      </c>
      <c r="B62" s="134" t="s">
        <v>244</v>
      </c>
      <c r="C62" s="6" t="s">
        <v>245</v>
      </c>
      <c r="D62" s="57">
        <v>4100000</v>
      </c>
      <c r="E62" s="52"/>
      <c r="F62" s="50"/>
      <c r="G62" s="52">
        <v>4100000</v>
      </c>
      <c r="H62" s="52">
        <f t="shared" si="5"/>
        <v>4100000</v>
      </c>
      <c r="I62" s="172">
        <v>44372</v>
      </c>
      <c r="J62" s="149"/>
      <c r="K62" s="149">
        <f t="shared" si="1"/>
        <v>0</v>
      </c>
      <c r="L62" s="242" t="s">
        <v>246</v>
      </c>
    </row>
    <row r="63" spans="1:12" s="148" customFormat="1" ht="24" customHeight="1" x14ac:dyDescent="0.15">
      <c r="A63" s="49" t="s">
        <v>89</v>
      </c>
      <c r="B63" s="6" t="s">
        <v>242</v>
      </c>
      <c r="C63" s="6" t="s">
        <v>157</v>
      </c>
      <c r="D63" s="57">
        <v>570060</v>
      </c>
      <c r="E63" s="52">
        <v>570060</v>
      </c>
      <c r="F63" s="50"/>
      <c r="G63" s="52"/>
      <c r="H63" s="52">
        <f t="shared" si="5"/>
        <v>570060</v>
      </c>
      <c r="I63" s="172">
        <v>44361</v>
      </c>
      <c r="J63" s="149"/>
      <c r="K63" s="149">
        <f t="shared" si="1"/>
        <v>0</v>
      </c>
      <c r="L63" s="242" t="s">
        <v>246</v>
      </c>
    </row>
    <row r="64" spans="1:12" s="148" customFormat="1" ht="24" customHeight="1" x14ac:dyDescent="0.15">
      <c r="A64" s="49" t="s">
        <v>89</v>
      </c>
      <c r="B64" s="6" t="s">
        <v>243</v>
      </c>
      <c r="C64" s="6" t="s">
        <v>157</v>
      </c>
      <c r="D64" s="57">
        <v>2593930</v>
      </c>
      <c r="E64" s="52">
        <v>2593930</v>
      </c>
      <c r="F64" s="50"/>
      <c r="G64" s="52"/>
      <c r="H64" s="52">
        <f t="shared" si="5"/>
        <v>2593930</v>
      </c>
      <c r="I64" s="172">
        <v>44365</v>
      </c>
      <c r="J64" s="149"/>
      <c r="K64" s="149">
        <f t="shared" si="1"/>
        <v>0</v>
      </c>
      <c r="L64" s="242" t="s">
        <v>246</v>
      </c>
    </row>
    <row r="65" spans="1:12" s="148" customFormat="1" ht="24" customHeight="1" x14ac:dyDescent="0.15">
      <c r="A65" s="49" t="s">
        <v>89</v>
      </c>
      <c r="B65" s="6" t="s">
        <v>211</v>
      </c>
      <c r="C65" s="6" t="s">
        <v>157</v>
      </c>
      <c r="D65" s="57">
        <v>1172290</v>
      </c>
      <c r="E65" s="52">
        <v>1172290</v>
      </c>
      <c r="F65" s="50"/>
      <c r="G65" s="52"/>
      <c r="H65" s="52">
        <f t="shared" si="5"/>
        <v>1172290</v>
      </c>
      <c r="I65" s="172">
        <v>44372</v>
      </c>
      <c r="J65" s="149"/>
      <c r="K65" s="149">
        <f t="shared" si="1"/>
        <v>0</v>
      </c>
      <c r="L65" s="242" t="s">
        <v>246</v>
      </c>
    </row>
    <row r="66" spans="1:12" s="148" customFormat="1" ht="24" customHeight="1" x14ac:dyDescent="0.15">
      <c r="A66" s="51" t="s">
        <v>89</v>
      </c>
      <c r="B66" s="6" t="s">
        <v>237</v>
      </c>
      <c r="C66" s="6" t="s">
        <v>238</v>
      </c>
      <c r="D66" s="57">
        <v>1434000</v>
      </c>
      <c r="E66" s="52"/>
      <c r="F66" s="50"/>
      <c r="G66" s="52">
        <v>1434000</v>
      </c>
      <c r="H66" s="52">
        <f t="shared" si="5"/>
        <v>1434000</v>
      </c>
      <c r="I66" s="172" t="s">
        <v>260</v>
      </c>
      <c r="J66" s="149"/>
      <c r="K66" s="149">
        <f t="shared" si="1"/>
        <v>0</v>
      </c>
      <c r="L66" s="242" t="s">
        <v>246</v>
      </c>
    </row>
    <row r="67" spans="1:12" s="148" customFormat="1" ht="24" customHeight="1" x14ac:dyDescent="0.15">
      <c r="A67" s="51" t="s">
        <v>89</v>
      </c>
      <c r="B67" s="6" t="s">
        <v>96</v>
      </c>
      <c r="C67" s="6" t="s">
        <v>134</v>
      </c>
      <c r="D67" s="57">
        <v>8370000</v>
      </c>
      <c r="E67" s="52"/>
      <c r="F67" s="50"/>
      <c r="G67" s="52">
        <v>8370000</v>
      </c>
      <c r="H67" s="52">
        <f t="shared" si="5"/>
        <v>8370000</v>
      </c>
      <c r="I67" s="172" t="s">
        <v>264</v>
      </c>
      <c r="J67" s="149"/>
      <c r="K67" s="149">
        <f t="shared" si="1"/>
        <v>0</v>
      </c>
      <c r="L67" s="242" t="s">
        <v>246</v>
      </c>
    </row>
    <row r="68" spans="1:12" s="148" customFormat="1" ht="24" customHeight="1" x14ac:dyDescent="0.15">
      <c r="A68" s="51" t="s">
        <v>89</v>
      </c>
      <c r="B68" s="6" t="s">
        <v>247</v>
      </c>
      <c r="C68" s="6" t="s">
        <v>252</v>
      </c>
      <c r="D68" s="57">
        <v>405000000</v>
      </c>
      <c r="E68" s="52">
        <v>283500000</v>
      </c>
      <c r="F68" s="50"/>
      <c r="G68" s="52"/>
      <c r="H68" s="52">
        <f t="shared" si="5"/>
        <v>283500000</v>
      </c>
      <c r="I68" s="172" t="s">
        <v>339</v>
      </c>
      <c r="J68" s="149"/>
      <c r="K68" s="149">
        <f t="shared" si="1"/>
        <v>121500000</v>
      </c>
      <c r="L68" s="174"/>
    </row>
    <row r="69" spans="1:12" s="148" customFormat="1" ht="24" customHeight="1" x14ac:dyDescent="0.15">
      <c r="A69" s="51" t="s">
        <v>89</v>
      </c>
      <c r="B69" s="6" t="s">
        <v>184</v>
      </c>
      <c r="C69" s="6" t="s">
        <v>193</v>
      </c>
      <c r="D69" s="57">
        <v>880000</v>
      </c>
      <c r="E69" s="52"/>
      <c r="F69" s="50"/>
      <c r="G69" s="52">
        <v>880000</v>
      </c>
      <c r="H69" s="52">
        <f t="shared" si="5"/>
        <v>880000</v>
      </c>
      <c r="I69" s="172" t="s">
        <v>269</v>
      </c>
      <c r="J69" s="149"/>
      <c r="K69" s="149">
        <f t="shared" si="1"/>
        <v>0</v>
      </c>
      <c r="L69" s="242" t="s">
        <v>246</v>
      </c>
    </row>
    <row r="70" spans="1:12" s="148" customFormat="1" ht="24" customHeight="1" x14ac:dyDescent="0.15">
      <c r="A70" s="51" t="s">
        <v>89</v>
      </c>
      <c r="B70" s="6" t="s">
        <v>248</v>
      </c>
      <c r="C70" s="6" t="s">
        <v>253</v>
      </c>
      <c r="D70" s="57">
        <v>2800000</v>
      </c>
      <c r="E70" s="52"/>
      <c r="F70" s="50"/>
      <c r="G70" s="52">
        <v>2800000</v>
      </c>
      <c r="H70" s="52">
        <f t="shared" si="5"/>
        <v>2800000</v>
      </c>
      <c r="I70" s="172">
        <v>44418</v>
      </c>
      <c r="J70" s="149"/>
      <c r="K70" s="149">
        <f t="shared" si="1"/>
        <v>0</v>
      </c>
      <c r="L70" s="242" t="s">
        <v>246</v>
      </c>
    </row>
    <row r="71" spans="1:12" s="148" customFormat="1" ht="24" customHeight="1" x14ac:dyDescent="0.15">
      <c r="A71" s="51" t="s">
        <v>89</v>
      </c>
      <c r="B71" s="6" t="s">
        <v>249</v>
      </c>
      <c r="C71" s="6" t="s">
        <v>254</v>
      </c>
      <c r="D71" s="57">
        <v>2976000</v>
      </c>
      <c r="E71" s="52"/>
      <c r="F71" s="50">
        <f>744000+496000+496000</f>
        <v>1736000</v>
      </c>
      <c r="G71" s="52"/>
      <c r="H71" s="52">
        <f t="shared" si="5"/>
        <v>1736000</v>
      </c>
      <c r="I71" s="172" t="s">
        <v>293</v>
      </c>
      <c r="J71" s="149"/>
      <c r="K71" s="149">
        <f t="shared" si="1"/>
        <v>1240000</v>
      </c>
      <c r="L71" s="174"/>
    </row>
    <row r="72" spans="1:12" s="148" customFormat="1" ht="24" customHeight="1" x14ac:dyDescent="0.15">
      <c r="A72" s="51" t="s">
        <v>89</v>
      </c>
      <c r="B72" s="6" t="s">
        <v>250</v>
      </c>
      <c r="C72" s="6" t="s">
        <v>171</v>
      </c>
      <c r="D72" s="57">
        <v>8064100</v>
      </c>
      <c r="E72" s="52"/>
      <c r="F72" s="50"/>
      <c r="G72" s="52">
        <v>8064100</v>
      </c>
      <c r="H72" s="52">
        <f t="shared" si="5"/>
        <v>8064100</v>
      </c>
      <c r="I72" s="172" t="s">
        <v>335</v>
      </c>
      <c r="J72" s="149"/>
      <c r="K72" s="149">
        <f t="shared" si="1"/>
        <v>0</v>
      </c>
      <c r="L72" s="242" t="s">
        <v>246</v>
      </c>
    </row>
    <row r="73" spans="1:12" s="148" customFormat="1" ht="24" customHeight="1" x14ac:dyDescent="0.15">
      <c r="A73" s="51" t="s">
        <v>89</v>
      </c>
      <c r="B73" s="6" t="s">
        <v>251</v>
      </c>
      <c r="C73" s="6" t="s">
        <v>157</v>
      </c>
      <c r="D73" s="57">
        <v>2513500</v>
      </c>
      <c r="E73" s="52">
        <v>2513500</v>
      </c>
      <c r="F73" s="50"/>
      <c r="G73" s="52"/>
      <c r="H73" s="52">
        <f t="shared" si="5"/>
        <v>2513500</v>
      </c>
      <c r="I73" s="172" t="s">
        <v>270</v>
      </c>
      <c r="J73" s="149"/>
      <c r="K73" s="149">
        <f t="shared" si="1"/>
        <v>0</v>
      </c>
      <c r="L73" s="242" t="s">
        <v>246</v>
      </c>
    </row>
    <row r="74" spans="1:12" s="148" customFormat="1" ht="24" customHeight="1" x14ac:dyDescent="0.15">
      <c r="A74" s="51" t="s">
        <v>256</v>
      </c>
      <c r="B74" s="6" t="s">
        <v>148</v>
      </c>
      <c r="C74" s="6" t="s">
        <v>258</v>
      </c>
      <c r="D74" s="57">
        <v>2400000</v>
      </c>
      <c r="E74" s="52"/>
      <c r="F74" s="50">
        <f>1068000+4000</f>
        <v>1072000</v>
      </c>
      <c r="G74" s="52"/>
      <c r="H74" s="52">
        <f t="shared" si="5"/>
        <v>1072000</v>
      </c>
      <c r="I74" s="172" t="s">
        <v>340</v>
      </c>
      <c r="J74" s="149"/>
      <c r="K74" s="149">
        <f t="shared" si="1"/>
        <v>1328000</v>
      </c>
      <c r="L74" s="174"/>
    </row>
    <row r="75" spans="1:12" s="148" customFormat="1" ht="24" customHeight="1" x14ac:dyDescent="0.15">
      <c r="A75" s="51" t="s">
        <v>90</v>
      </c>
      <c r="B75" s="134" t="s">
        <v>281</v>
      </c>
      <c r="C75" s="6" t="s">
        <v>286</v>
      </c>
      <c r="D75" s="161">
        <v>9500000</v>
      </c>
      <c r="E75" s="52"/>
      <c r="F75" s="50"/>
      <c r="G75" s="52">
        <v>9500000</v>
      </c>
      <c r="H75" s="52">
        <f t="shared" si="5"/>
        <v>9500000</v>
      </c>
      <c r="I75" s="172" t="s">
        <v>336</v>
      </c>
      <c r="J75" s="149"/>
      <c r="K75" s="149">
        <f t="shared" si="1"/>
        <v>0</v>
      </c>
      <c r="L75" s="242" t="s">
        <v>246</v>
      </c>
    </row>
    <row r="76" spans="1:12" s="148" customFormat="1" ht="24" customHeight="1" x14ac:dyDescent="0.15">
      <c r="A76" s="51" t="s">
        <v>90</v>
      </c>
      <c r="B76" s="150" t="s">
        <v>282</v>
      </c>
      <c r="C76" s="6" t="s">
        <v>154</v>
      </c>
      <c r="D76" s="161">
        <v>8734000</v>
      </c>
      <c r="E76" s="52"/>
      <c r="F76" s="50"/>
      <c r="G76" s="52">
        <v>5239300</v>
      </c>
      <c r="H76" s="52">
        <f t="shared" si="5"/>
        <v>5239300</v>
      </c>
      <c r="I76" s="172">
        <v>44489</v>
      </c>
      <c r="J76" s="149"/>
      <c r="K76" s="149">
        <f t="shared" si="1"/>
        <v>3494700</v>
      </c>
      <c r="L76" s="242" t="s">
        <v>246</v>
      </c>
    </row>
    <row r="77" spans="1:12" s="148" customFormat="1" ht="24" customHeight="1" x14ac:dyDescent="0.15">
      <c r="A77" s="51" t="s">
        <v>90</v>
      </c>
      <c r="B77" s="150" t="s">
        <v>187</v>
      </c>
      <c r="C77" s="6" t="s">
        <v>287</v>
      </c>
      <c r="D77" s="161">
        <v>950000</v>
      </c>
      <c r="E77" s="52"/>
      <c r="F77" s="50"/>
      <c r="G77" s="52">
        <v>950000</v>
      </c>
      <c r="H77" s="52">
        <f t="shared" si="5"/>
        <v>950000</v>
      </c>
      <c r="I77" s="172" t="s">
        <v>337</v>
      </c>
      <c r="J77" s="149"/>
      <c r="K77" s="149">
        <f t="shared" si="1"/>
        <v>0</v>
      </c>
      <c r="L77" s="242" t="s">
        <v>246</v>
      </c>
    </row>
    <row r="78" spans="1:12" s="148" customFormat="1" ht="24" customHeight="1" x14ac:dyDescent="0.15">
      <c r="A78" s="51" t="s">
        <v>90</v>
      </c>
      <c r="B78" s="150" t="s">
        <v>283</v>
      </c>
      <c r="C78" s="6" t="s">
        <v>196</v>
      </c>
      <c r="D78" s="161">
        <v>946000</v>
      </c>
      <c r="E78" s="52"/>
      <c r="F78" s="50"/>
      <c r="G78" s="52">
        <v>946000</v>
      </c>
      <c r="H78" s="52">
        <f t="shared" si="5"/>
        <v>946000</v>
      </c>
      <c r="I78" s="172" t="s">
        <v>338</v>
      </c>
      <c r="J78" s="149"/>
      <c r="K78" s="149">
        <f t="shared" si="1"/>
        <v>0</v>
      </c>
      <c r="L78" s="242" t="s">
        <v>246</v>
      </c>
    </row>
    <row r="79" spans="1:12" s="177" customFormat="1" ht="24" hidden="1" customHeight="1" x14ac:dyDescent="0.15">
      <c r="A79" s="168" t="s">
        <v>90</v>
      </c>
      <c r="B79" s="238" t="s">
        <v>284</v>
      </c>
      <c r="C79" s="164" t="s">
        <v>288</v>
      </c>
      <c r="D79" s="239">
        <v>3300000</v>
      </c>
      <c r="E79" s="175"/>
      <c r="F79" s="179"/>
      <c r="G79" s="175"/>
      <c r="H79" s="175">
        <f t="shared" si="5"/>
        <v>0</v>
      </c>
      <c r="I79" s="240"/>
      <c r="J79" s="176"/>
      <c r="K79" s="176">
        <f t="shared" si="1"/>
        <v>3300000</v>
      </c>
      <c r="L79" s="243"/>
    </row>
    <row r="80" spans="1:12" s="148" customFormat="1" ht="24" customHeight="1" x14ac:dyDescent="0.15">
      <c r="A80" s="51" t="s">
        <v>90</v>
      </c>
      <c r="B80" s="150" t="s">
        <v>285</v>
      </c>
      <c r="C80" s="6" t="s">
        <v>157</v>
      </c>
      <c r="D80" s="161">
        <v>38205200</v>
      </c>
      <c r="E80" s="52">
        <v>38205200</v>
      </c>
      <c r="F80" s="50"/>
      <c r="G80" s="52"/>
      <c r="H80" s="52">
        <f t="shared" si="5"/>
        <v>38205200</v>
      </c>
      <c r="I80" s="172" t="s">
        <v>292</v>
      </c>
      <c r="J80" s="149"/>
      <c r="K80" s="149">
        <f t="shared" si="1"/>
        <v>0</v>
      </c>
      <c r="L80" s="242" t="s">
        <v>246</v>
      </c>
    </row>
    <row r="81" spans="1:12" s="148" customFormat="1" ht="24" customHeight="1" x14ac:dyDescent="0.15">
      <c r="A81" s="51" t="s">
        <v>90</v>
      </c>
      <c r="B81" s="150" t="s">
        <v>310</v>
      </c>
      <c r="C81" s="6" t="s">
        <v>223</v>
      </c>
      <c r="D81" s="161">
        <v>4750000</v>
      </c>
      <c r="E81" s="52"/>
      <c r="F81" s="50"/>
      <c r="G81" s="52">
        <v>4750000</v>
      </c>
      <c r="H81" s="52">
        <f t="shared" si="5"/>
        <v>4750000</v>
      </c>
      <c r="I81" s="172">
        <v>44489</v>
      </c>
      <c r="J81" s="149"/>
      <c r="K81" s="149">
        <f t="shared" si="1"/>
        <v>0</v>
      </c>
      <c r="L81" s="242" t="s">
        <v>246</v>
      </c>
    </row>
    <row r="82" spans="1:12" s="148" customFormat="1" ht="24" customHeight="1" x14ac:dyDescent="0.15">
      <c r="A82" s="51" t="s">
        <v>90</v>
      </c>
      <c r="B82" s="150" t="s">
        <v>311</v>
      </c>
      <c r="C82" s="6" t="s">
        <v>322</v>
      </c>
      <c r="D82" s="161">
        <v>8500000</v>
      </c>
      <c r="E82" s="52"/>
      <c r="F82" s="50"/>
      <c r="G82" s="52">
        <v>8500000</v>
      </c>
      <c r="H82" s="52">
        <f t="shared" si="5"/>
        <v>8500000</v>
      </c>
      <c r="I82" s="172">
        <v>44483</v>
      </c>
      <c r="J82" s="149"/>
      <c r="K82" s="149">
        <f t="shared" si="1"/>
        <v>0</v>
      </c>
      <c r="L82" s="242" t="s">
        <v>246</v>
      </c>
    </row>
    <row r="83" spans="1:12" s="148" customFormat="1" ht="24" customHeight="1" x14ac:dyDescent="0.15">
      <c r="A83" s="51" t="s">
        <v>90</v>
      </c>
      <c r="B83" s="150" t="s">
        <v>312</v>
      </c>
      <c r="C83" s="6" t="s">
        <v>323</v>
      </c>
      <c r="D83" s="161">
        <v>3800000</v>
      </c>
      <c r="E83" s="52"/>
      <c r="F83" s="50"/>
      <c r="G83" s="52">
        <v>3800000</v>
      </c>
      <c r="H83" s="52">
        <f t="shared" si="5"/>
        <v>3800000</v>
      </c>
      <c r="I83" s="172">
        <v>44455</v>
      </c>
      <c r="J83" s="149"/>
      <c r="K83" s="149">
        <f t="shared" si="1"/>
        <v>0</v>
      </c>
      <c r="L83" s="242" t="s">
        <v>341</v>
      </c>
    </row>
    <row r="84" spans="1:12" s="148" customFormat="1" ht="24" customHeight="1" x14ac:dyDescent="0.15">
      <c r="A84" s="51" t="s">
        <v>90</v>
      </c>
      <c r="B84" s="150" t="s">
        <v>313</v>
      </c>
      <c r="C84" s="6" t="s">
        <v>324</v>
      </c>
      <c r="D84" s="161">
        <v>5700000</v>
      </c>
      <c r="E84" s="52"/>
      <c r="F84" s="50"/>
      <c r="G84" s="52">
        <v>5700000</v>
      </c>
      <c r="H84" s="52">
        <f t="shared" si="5"/>
        <v>5700000</v>
      </c>
      <c r="I84" s="172">
        <v>44453</v>
      </c>
      <c r="J84" s="149"/>
      <c r="K84" s="149">
        <f t="shared" si="1"/>
        <v>0</v>
      </c>
      <c r="L84" s="242" t="s">
        <v>341</v>
      </c>
    </row>
    <row r="85" spans="1:12" s="177" customFormat="1" ht="24" hidden="1" customHeight="1" x14ac:dyDescent="0.15">
      <c r="A85" s="168" t="s">
        <v>90</v>
      </c>
      <c r="B85" s="238" t="s">
        <v>314</v>
      </c>
      <c r="C85" s="164" t="s">
        <v>325</v>
      </c>
      <c r="D85" s="239">
        <v>13300000</v>
      </c>
      <c r="E85" s="175"/>
      <c r="F85" s="179"/>
      <c r="G85" s="175"/>
      <c r="H85" s="175">
        <f t="shared" si="5"/>
        <v>0</v>
      </c>
      <c r="I85" s="240"/>
      <c r="J85" s="176"/>
      <c r="K85" s="176">
        <f t="shared" si="1"/>
        <v>13300000</v>
      </c>
      <c r="L85" s="243"/>
    </row>
    <row r="86" spans="1:12" s="177" customFormat="1" ht="24" hidden="1" customHeight="1" x14ac:dyDescent="0.15">
      <c r="A86" s="168" t="s">
        <v>90</v>
      </c>
      <c r="B86" s="238" t="s">
        <v>315</v>
      </c>
      <c r="C86" s="164" t="s">
        <v>326</v>
      </c>
      <c r="D86" s="239">
        <v>3630000</v>
      </c>
      <c r="E86" s="175"/>
      <c r="F86" s="179"/>
      <c r="G86" s="175"/>
      <c r="H86" s="175">
        <f t="shared" si="5"/>
        <v>0</v>
      </c>
      <c r="I86" s="240"/>
      <c r="J86" s="176"/>
      <c r="K86" s="176">
        <f t="shared" si="1"/>
        <v>3630000</v>
      </c>
      <c r="L86" s="243"/>
    </row>
    <row r="87" spans="1:12" s="177" customFormat="1" ht="24" hidden="1" customHeight="1" x14ac:dyDescent="0.15">
      <c r="A87" s="168" t="s">
        <v>90</v>
      </c>
      <c r="B87" s="238" t="s">
        <v>316</v>
      </c>
      <c r="C87" s="164" t="s">
        <v>327</v>
      </c>
      <c r="D87" s="239">
        <v>7124000</v>
      </c>
      <c r="E87" s="175"/>
      <c r="F87" s="179"/>
      <c r="G87" s="175"/>
      <c r="H87" s="175">
        <f t="shared" si="5"/>
        <v>0</v>
      </c>
      <c r="I87" s="240"/>
      <c r="J87" s="176"/>
      <c r="K87" s="176">
        <f t="shared" si="1"/>
        <v>7124000</v>
      </c>
      <c r="L87" s="243"/>
    </row>
    <row r="88" spans="1:12" s="148" customFormat="1" ht="24" customHeight="1" x14ac:dyDescent="0.15">
      <c r="A88" s="51" t="s">
        <v>90</v>
      </c>
      <c r="B88" s="150" t="s">
        <v>317</v>
      </c>
      <c r="C88" s="6" t="s">
        <v>328</v>
      </c>
      <c r="D88" s="161">
        <v>3810000</v>
      </c>
      <c r="E88" s="52">
        <v>3810000</v>
      </c>
      <c r="F88" s="50"/>
      <c r="G88" s="52"/>
      <c r="H88" s="52">
        <f t="shared" si="5"/>
        <v>3810000</v>
      </c>
      <c r="I88" s="172">
        <v>44453</v>
      </c>
      <c r="J88" s="149"/>
      <c r="K88" s="149">
        <f t="shared" si="1"/>
        <v>0</v>
      </c>
      <c r="L88" s="242" t="s">
        <v>341</v>
      </c>
    </row>
    <row r="89" spans="1:12" s="148" customFormat="1" ht="24" customHeight="1" x14ac:dyDescent="0.15">
      <c r="A89" s="51" t="s">
        <v>90</v>
      </c>
      <c r="B89" s="150" t="s">
        <v>318</v>
      </c>
      <c r="C89" s="6" t="s">
        <v>329</v>
      </c>
      <c r="D89" s="161">
        <v>7430400</v>
      </c>
      <c r="E89" s="52"/>
      <c r="F89" s="50"/>
      <c r="G89" s="52">
        <v>7430400</v>
      </c>
      <c r="H89" s="52">
        <f t="shared" si="5"/>
        <v>7430400</v>
      </c>
      <c r="I89" s="172">
        <v>44453</v>
      </c>
      <c r="J89" s="149"/>
      <c r="K89" s="149">
        <f t="shared" si="1"/>
        <v>0</v>
      </c>
      <c r="L89" s="242" t="s">
        <v>341</v>
      </c>
    </row>
    <row r="90" spans="1:12" s="148" customFormat="1" ht="24" customHeight="1" x14ac:dyDescent="0.15">
      <c r="A90" s="51" t="s">
        <v>90</v>
      </c>
      <c r="B90" s="150" t="s">
        <v>319</v>
      </c>
      <c r="C90" s="6" t="s">
        <v>330</v>
      </c>
      <c r="D90" s="161">
        <v>5390000</v>
      </c>
      <c r="E90" s="52"/>
      <c r="F90" s="50"/>
      <c r="G90" s="52">
        <v>5390000</v>
      </c>
      <c r="H90" s="52">
        <f t="shared" si="5"/>
        <v>5390000</v>
      </c>
      <c r="I90" s="172">
        <v>44498</v>
      </c>
      <c r="J90" s="149"/>
      <c r="K90" s="149">
        <f t="shared" si="1"/>
        <v>0</v>
      </c>
      <c r="L90" s="242" t="s">
        <v>246</v>
      </c>
    </row>
    <row r="91" spans="1:12" s="263" customFormat="1" ht="24" hidden="1" customHeight="1" thickBot="1" x14ac:dyDescent="0.2">
      <c r="A91" s="255" t="s">
        <v>90</v>
      </c>
      <c r="B91" s="264" t="s">
        <v>320</v>
      </c>
      <c r="C91" s="257" t="s">
        <v>122</v>
      </c>
      <c r="D91" s="265">
        <v>2000000</v>
      </c>
      <c r="E91" s="266"/>
      <c r="F91" s="267"/>
      <c r="G91" s="266"/>
      <c r="H91" s="266">
        <f t="shared" si="5"/>
        <v>0</v>
      </c>
      <c r="I91" s="268"/>
      <c r="J91" s="269"/>
      <c r="K91" s="269">
        <f t="shared" si="1"/>
        <v>2000000</v>
      </c>
      <c r="L91" s="270"/>
    </row>
    <row r="92" spans="1:12" s="177" customFormat="1" ht="24" hidden="1" customHeight="1" thickTop="1" x14ac:dyDescent="0.15">
      <c r="A92" s="247" t="s">
        <v>424</v>
      </c>
      <c r="B92" s="274" t="s">
        <v>426</v>
      </c>
      <c r="C92" s="249" t="s">
        <v>434</v>
      </c>
      <c r="D92" s="250">
        <v>4400000</v>
      </c>
      <c r="E92" s="271"/>
      <c r="F92" s="272"/>
      <c r="G92" s="271"/>
      <c r="H92" s="271">
        <f t="shared" si="5"/>
        <v>0</v>
      </c>
      <c r="I92" s="275"/>
      <c r="J92" s="176"/>
      <c r="K92" s="176">
        <f t="shared" si="1"/>
        <v>4400000</v>
      </c>
      <c r="L92" s="243"/>
    </row>
    <row r="93" spans="1:12" s="148" customFormat="1" ht="24" customHeight="1" x14ac:dyDescent="0.15">
      <c r="A93" s="51" t="s">
        <v>423</v>
      </c>
      <c r="B93" s="134" t="s">
        <v>251</v>
      </c>
      <c r="C93" s="6" t="s">
        <v>157</v>
      </c>
      <c r="D93" s="56">
        <v>1216530</v>
      </c>
      <c r="E93" s="52">
        <v>1216530</v>
      </c>
      <c r="F93" s="50"/>
      <c r="G93" s="52"/>
      <c r="H93" s="52">
        <f t="shared" ref="H93:H100" si="7">SUM(E93:G93)</f>
        <v>1216530</v>
      </c>
      <c r="I93" s="172">
        <v>44489</v>
      </c>
      <c r="J93" s="149"/>
      <c r="K93" s="149">
        <f t="shared" si="1"/>
        <v>0</v>
      </c>
      <c r="L93" s="242" t="s">
        <v>246</v>
      </c>
    </row>
    <row r="94" spans="1:12" s="148" customFormat="1" ht="24" customHeight="1" x14ac:dyDescent="0.15">
      <c r="A94" s="51" t="s">
        <v>424</v>
      </c>
      <c r="B94" s="134" t="s">
        <v>427</v>
      </c>
      <c r="C94" s="6" t="s">
        <v>435</v>
      </c>
      <c r="D94" s="161">
        <v>26770000</v>
      </c>
      <c r="E94" s="52"/>
      <c r="F94" s="50"/>
      <c r="G94" s="52">
        <v>26770000</v>
      </c>
      <c r="H94" s="52">
        <f t="shared" si="7"/>
        <v>26770000</v>
      </c>
      <c r="I94" s="172">
        <v>44498</v>
      </c>
      <c r="J94" s="149"/>
      <c r="K94" s="149">
        <f t="shared" si="1"/>
        <v>0</v>
      </c>
      <c r="L94" s="242" t="s">
        <v>246</v>
      </c>
    </row>
    <row r="95" spans="1:12" s="177" customFormat="1" ht="24" hidden="1" customHeight="1" x14ac:dyDescent="0.15">
      <c r="A95" s="168" t="s">
        <v>425</v>
      </c>
      <c r="B95" s="163" t="s">
        <v>428</v>
      </c>
      <c r="C95" s="164" t="s">
        <v>120</v>
      </c>
      <c r="D95" s="165">
        <v>7300000</v>
      </c>
      <c r="E95" s="175"/>
      <c r="F95" s="179"/>
      <c r="G95" s="175"/>
      <c r="H95" s="175">
        <f t="shared" si="7"/>
        <v>0</v>
      </c>
      <c r="I95" s="240"/>
      <c r="J95" s="176"/>
      <c r="K95" s="176">
        <f t="shared" si="1"/>
        <v>7300000</v>
      </c>
      <c r="L95" s="243"/>
    </row>
    <row r="96" spans="1:12" s="177" customFormat="1" ht="24" hidden="1" customHeight="1" x14ac:dyDescent="0.15">
      <c r="A96" s="168" t="s">
        <v>424</v>
      </c>
      <c r="B96" s="163" t="s">
        <v>429</v>
      </c>
      <c r="C96" s="164" t="s">
        <v>131</v>
      </c>
      <c r="D96" s="165">
        <v>11400000</v>
      </c>
      <c r="E96" s="271"/>
      <c r="F96" s="272"/>
      <c r="G96" s="271"/>
      <c r="H96" s="175">
        <f t="shared" si="7"/>
        <v>0</v>
      </c>
      <c r="I96" s="240"/>
      <c r="J96" s="176"/>
      <c r="K96" s="176">
        <f t="shared" si="1"/>
        <v>11400000</v>
      </c>
      <c r="L96" s="243"/>
    </row>
    <row r="97" spans="1:12" s="177" customFormat="1" ht="24" hidden="1" customHeight="1" x14ac:dyDescent="0.15">
      <c r="A97" s="168" t="s">
        <v>424</v>
      </c>
      <c r="B97" s="163" t="s">
        <v>430</v>
      </c>
      <c r="C97" s="164" t="s">
        <v>436</v>
      </c>
      <c r="D97" s="165">
        <v>19500000</v>
      </c>
      <c r="E97" s="175"/>
      <c r="F97" s="179"/>
      <c r="G97" s="175"/>
      <c r="H97" s="175">
        <f t="shared" si="7"/>
        <v>0</v>
      </c>
      <c r="I97" s="240"/>
      <c r="J97" s="176"/>
      <c r="K97" s="176">
        <f t="shared" si="1"/>
        <v>19500000</v>
      </c>
      <c r="L97" s="243"/>
    </row>
    <row r="98" spans="1:12" s="177" customFormat="1" ht="24" hidden="1" customHeight="1" x14ac:dyDescent="0.15">
      <c r="A98" s="168" t="s">
        <v>424</v>
      </c>
      <c r="B98" s="163" t="s">
        <v>431</v>
      </c>
      <c r="C98" s="164" t="s">
        <v>437</v>
      </c>
      <c r="D98" s="165">
        <v>5700000</v>
      </c>
      <c r="E98" s="175"/>
      <c r="F98" s="179"/>
      <c r="G98" s="175"/>
      <c r="H98" s="175">
        <f t="shared" si="7"/>
        <v>0</v>
      </c>
      <c r="I98" s="240"/>
      <c r="J98" s="176"/>
      <c r="K98" s="176">
        <f t="shared" si="1"/>
        <v>5700000</v>
      </c>
      <c r="L98" s="243"/>
    </row>
    <row r="99" spans="1:12" s="148" customFormat="1" ht="24" customHeight="1" x14ac:dyDescent="0.15">
      <c r="A99" s="51" t="s">
        <v>424</v>
      </c>
      <c r="B99" s="134" t="s">
        <v>432</v>
      </c>
      <c r="C99" s="6" t="s">
        <v>438</v>
      </c>
      <c r="D99" s="56">
        <v>17452000</v>
      </c>
      <c r="E99" s="102">
        <v>17452000</v>
      </c>
      <c r="F99" s="108"/>
      <c r="G99" s="102"/>
      <c r="H99" s="52">
        <f t="shared" si="7"/>
        <v>17452000</v>
      </c>
      <c r="I99" s="172">
        <v>44498</v>
      </c>
      <c r="J99" s="149"/>
      <c r="K99" s="149">
        <f t="shared" si="1"/>
        <v>0</v>
      </c>
      <c r="L99" s="242" t="s">
        <v>246</v>
      </c>
    </row>
    <row r="100" spans="1:12" s="177" customFormat="1" ht="24" hidden="1" customHeight="1" x14ac:dyDescent="0.15">
      <c r="A100" s="168" t="s">
        <v>424</v>
      </c>
      <c r="B100" s="273" t="s">
        <v>433</v>
      </c>
      <c r="C100" s="164" t="s">
        <v>137</v>
      </c>
      <c r="D100" s="165">
        <v>15880000</v>
      </c>
      <c r="E100" s="175"/>
      <c r="F100" s="179"/>
      <c r="G100" s="175"/>
      <c r="H100" s="175">
        <f t="shared" si="7"/>
        <v>0</v>
      </c>
      <c r="I100" s="240"/>
      <c r="J100" s="176"/>
      <c r="K100" s="176">
        <f t="shared" si="1"/>
        <v>15880000</v>
      </c>
      <c r="L100" s="243"/>
    </row>
    <row r="101" spans="1:12" s="148" customFormat="1" ht="24" customHeight="1" x14ac:dyDescent="0.15">
      <c r="A101" s="51"/>
      <c r="B101" s="66" t="s">
        <v>127</v>
      </c>
      <c r="C101" s="53"/>
      <c r="D101" s="57"/>
      <c r="E101" s="52"/>
      <c r="F101" s="50"/>
      <c r="G101" s="52"/>
      <c r="H101" s="52"/>
      <c r="I101" s="172"/>
      <c r="J101" s="149"/>
      <c r="K101" s="149">
        <f t="shared" si="1"/>
        <v>0</v>
      </c>
      <c r="L101" s="174"/>
    </row>
    <row r="102" spans="1:12" s="148" customFormat="1" ht="24" customHeight="1" x14ac:dyDescent="0.15">
      <c r="A102" s="51"/>
      <c r="B102" s="134"/>
      <c r="C102" s="53"/>
      <c r="D102" s="57"/>
      <c r="E102" s="52"/>
      <c r="F102" s="50"/>
      <c r="G102" s="52"/>
      <c r="H102" s="52"/>
      <c r="I102" s="172"/>
      <c r="J102" s="149"/>
      <c r="K102" s="149">
        <f t="shared" si="1"/>
        <v>0</v>
      </c>
      <c r="L102" s="174"/>
    </row>
    <row r="103" spans="1:12" s="148" customFormat="1" ht="24" customHeight="1" x14ac:dyDescent="0.15">
      <c r="A103" s="98"/>
      <c r="B103" s="134"/>
      <c r="C103" s="100"/>
      <c r="D103" s="101"/>
      <c r="E103" s="102"/>
      <c r="F103" s="108"/>
      <c r="G103" s="102"/>
      <c r="H103" s="52"/>
      <c r="I103" s="172"/>
      <c r="J103" s="149"/>
      <c r="K103" s="149">
        <f t="shared" si="1"/>
        <v>0</v>
      </c>
      <c r="L103" s="174"/>
    </row>
    <row r="104" spans="1:12" ht="24" customHeight="1" x14ac:dyDescent="0.15">
      <c r="L104" s="174"/>
    </row>
    <row r="105" spans="1:12" ht="24" customHeight="1" x14ac:dyDescent="0.15">
      <c r="L105" s="174"/>
    </row>
    <row r="106" spans="1:12" ht="24" customHeight="1" x14ac:dyDescent="0.15">
      <c r="L106" s="174"/>
    </row>
  </sheetData>
  <autoFilter ref="A3:O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104:H109 H28:H31 H46:H50 H4:H25 H32:H4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zoomScaleNormal="100" workbookViewId="0">
      <selection activeCell="A3" sqref="A3:A9"/>
    </sheetView>
  </sheetViews>
  <sheetFormatPr defaultRowHeight="24" customHeight="1" x14ac:dyDescent="0.15"/>
  <cols>
    <col min="1" max="1" width="14.5546875" style="87" customWidth="1"/>
    <col min="2" max="2" width="17.21875" style="87" customWidth="1"/>
    <col min="3" max="3" width="19.109375" style="87" customWidth="1"/>
    <col min="4" max="4" width="18" style="87" customWidth="1"/>
    <col min="5" max="5" width="23.77734375" style="87" customWidth="1"/>
    <col min="6" max="16384" width="8.88671875" style="113"/>
  </cols>
  <sheetData>
    <row r="1" spans="1:5" s="114" customFormat="1" ht="36" customHeight="1" x14ac:dyDescent="0.15">
      <c r="A1" s="71" t="s">
        <v>464</v>
      </c>
      <c r="B1" s="71"/>
      <c r="C1" s="71"/>
      <c r="D1" s="71"/>
      <c r="E1" s="71"/>
    </row>
    <row r="2" spans="1:5" s="76" customFormat="1" ht="24" customHeight="1" thickBot="1" x14ac:dyDescent="0.2">
      <c r="A2" s="72" t="s">
        <v>465</v>
      </c>
      <c r="B2" s="73"/>
      <c r="C2" s="74"/>
      <c r="D2" s="74"/>
      <c r="E2" s="75" t="s">
        <v>483</v>
      </c>
    </row>
    <row r="3" spans="1:5" ht="24" customHeight="1" thickTop="1" x14ac:dyDescent="0.15">
      <c r="A3" s="280" t="s">
        <v>466</v>
      </c>
      <c r="B3" s="77" t="s">
        <v>44</v>
      </c>
      <c r="C3" s="283" t="s">
        <v>485</v>
      </c>
      <c r="D3" s="284"/>
      <c r="E3" s="285"/>
    </row>
    <row r="4" spans="1:5" ht="24" customHeight="1" x14ac:dyDescent="0.15">
      <c r="A4" s="281"/>
      <c r="B4" s="79" t="s">
        <v>45</v>
      </c>
      <c r="C4" s="80">
        <v>7183000</v>
      </c>
      <c r="D4" s="81" t="s">
        <v>467</v>
      </c>
      <c r="E4" s="82" t="s">
        <v>489</v>
      </c>
    </row>
    <row r="5" spans="1:5" ht="24" customHeight="1" x14ac:dyDescent="0.15">
      <c r="A5" s="281"/>
      <c r="B5" s="79" t="s">
        <v>46</v>
      </c>
      <c r="C5" s="83">
        <v>0.94667966030906303</v>
      </c>
      <c r="D5" s="81" t="s">
        <v>28</v>
      </c>
      <c r="E5" s="82">
        <v>6800000</v>
      </c>
    </row>
    <row r="6" spans="1:5" ht="24" customHeight="1" x14ac:dyDescent="0.15">
      <c r="A6" s="281"/>
      <c r="B6" s="79" t="s">
        <v>27</v>
      </c>
      <c r="C6" s="95">
        <v>44463</v>
      </c>
      <c r="D6" s="81" t="s">
        <v>77</v>
      </c>
      <c r="E6" s="117" t="s">
        <v>490</v>
      </c>
    </row>
    <row r="7" spans="1:5" ht="24" customHeight="1" x14ac:dyDescent="0.15">
      <c r="A7" s="281"/>
      <c r="B7" s="79" t="s">
        <v>47</v>
      </c>
      <c r="C7" s="115" t="s">
        <v>274</v>
      </c>
      <c r="D7" s="81" t="s">
        <v>48</v>
      </c>
      <c r="E7" s="84">
        <v>44474</v>
      </c>
    </row>
    <row r="8" spans="1:5" ht="24" customHeight="1" x14ac:dyDescent="0.15">
      <c r="A8" s="281"/>
      <c r="B8" s="79" t="s">
        <v>49</v>
      </c>
      <c r="C8" s="116" t="s">
        <v>123</v>
      </c>
      <c r="D8" s="81" t="s">
        <v>30</v>
      </c>
      <c r="E8" s="118" t="s">
        <v>487</v>
      </c>
    </row>
    <row r="9" spans="1:5" ht="24" customHeight="1" thickBot="1" x14ac:dyDescent="0.2">
      <c r="A9" s="282"/>
      <c r="B9" s="85" t="s">
        <v>50</v>
      </c>
      <c r="C9" s="94" t="s">
        <v>276</v>
      </c>
      <c r="D9" s="86" t="s">
        <v>51</v>
      </c>
      <c r="E9" s="119" t="s">
        <v>486</v>
      </c>
    </row>
    <row r="10" spans="1:5" s="78" customFormat="1" ht="24" customHeight="1" thickTop="1" x14ac:dyDescent="0.15">
      <c r="A10" s="280" t="s">
        <v>463</v>
      </c>
      <c r="B10" s="77" t="s">
        <v>44</v>
      </c>
      <c r="C10" s="283" t="s">
        <v>426</v>
      </c>
      <c r="D10" s="284"/>
      <c r="E10" s="285"/>
    </row>
    <row r="11" spans="1:5" s="78" customFormat="1" ht="24" customHeight="1" x14ac:dyDescent="0.15">
      <c r="A11" s="281"/>
      <c r="B11" s="79" t="s">
        <v>45</v>
      </c>
      <c r="C11" s="80">
        <v>4650000</v>
      </c>
      <c r="D11" s="81" t="s">
        <v>467</v>
      </c>
      <c r="E11" s="82" t="s">
        <v>347</v>
      </c>
    </row>
    <row r="12" spans="1:5" s="78" customFormat="1" ht="24" customHeight="1" x14ac:dyDescent="0.15">
      <c r="A12" s="281"/>
      <c r="B12" s="79" t="s">
        <v>46</v>
      </c>
      <c r="C12" s="83">
        <v>0.94623655913978499</v>
      </c>
      <c r="D12" s="81" t="s">
        <v>28</v>
      </c>
      <c r="E12" s="82">
        <v>4400000</v>
      </c>
    </row>
    <row r="13" spans="1:5" s="78" customFormat="1" ht="24" customHeight="1" x14ac:dyDescent="0.15">
      <c r="A13" s="281"/>
      <c r="B13" s="79" t="s">
        <v>27</v>
      </c>
      <c r="C13" s="95">
        <v>44484</v>
      </c>
      <c r="D13" s="81" t="s">
        <v>77</v>
      </c>
      <c r="E13" s="117" t="s">
        <v>468</v>
      </c>
    </row>
    <row r="14" spans="1:5" s="78" customFormat="1" ht="24" customHeight="1" x14ac:dyDescent="0.15">
      <c r="A14" s="281"/>
      <c r="B14" s="79" t="s">
        <v>47</v>
      </c>
      <c r="C14" s="115" t="s">
        <v>274</v>
      </c>
      <c r="D14" s="81" t="s">
        <v>48</v>
      </c>
      <c r="E14" s="84" t="s">
        <v>344</v>
      </c>
    </row>
    <row r="15" spans="1:5" s="78" customFormat="1" ht="24" customHeight="1" x14ac:dyDescent="0.15">
      <c r="A15" s="281"/>
      <c r="B15" s="79" t="s">
        <v>49</v>
      </c>
      <c r="C15" s="116" t="s">
        <v>124</v>
      </c>
      <c r="D15" s="81" t="s">
        <v>30</v>
      </c>
      <c r="E15" s="118" t="s">
        <v>434</v>
      </c>
    </row>
    <row r="16" spans="1:5" s="78" customFormat="1" ht="24" customHeight="1" thickBot="1" x14ac:dyDescent="0.2">
      <c r="A16" s="282"/>
      <c r="B16" s="85" t="s">
        <v>50</v>
      </c>
      <c r="C16" s="94" t="s">
        <v>276</v>
      </c>
      <c r="D16" s="86" t="s">
        <v>51</v>
      </c>
      <c r="E16" s="119" t="s">
        <v>442</v>
      </c>
    </row>
    <row r="17" spans="1:5" s="78" customFormat="1" ht="24" customHeight="1" thickTop="1" x14ac:dyDescent="0.15">
      <c r="A17" s="280" t="s">
        <v>466</v>
      </c>
      <c r="B17" s="77" t="s">
        <v>44</v>
      </c>
      <c r="C17" s="283" t="s">
        <v>251</v>
      </c>
      <c r="D17" s="284"/>
      <c r="E17" s="285"/>
    </row>
    <row r="18" spans="1:5" s="78" customFormat="1" ht="24" customHeight="1" x14ac:dyDescent="0.15">
      <c r="A18" s="281"/>
      <c r="B18" s="79" t="s">
        <v>45</v>
      </c>
      <c r="C18" s="80">
        <v>1270000</v>
      </c>
      <c r="D18" s="81" t="s">
        <v>484</v>
      </c>
      <c r="E18" s="82" t="s">
        <v>469</v>
      </c>
    </row>
    <row r="19" spans="1:5" s="78" customFormat="1" ht="24" customHeight="1" x14ac:dyDescent="0.15">
      <c r="A19" s="281"/>
      <c r="B19" s="79" t="s">
        <v>46</v>
      </c>
      <c r="C19" s="83">
        <v>0.95789763779527559</v>
      </c>
      <c r="D19" s="81" t="s">
        <v>28</v>
      </c>
      <c r="E19" s="82">
        <v>1216530</v>
      </c>
    </row>
    <row r="20" spans="1:5" s="78" customFormat="1" ht="24" customHeight="1" x14ac:dyDescent="0.15">
      <c r="A20" s="281"/>
      <c r="B20" s="79" t="s">
        <v>27</v>
      </c>
      <c r="C20" s="95">
        <v>44487</v>
      </c>
      <c r="D20" s="81" t="s">
        <v>77</v>
      </c>
      <c r="E20" s="117" t="s">
        <v>470</v>
      </c>
    </row>
    <row r="21" spans="1:5" s="78" customFormat="1" ht="24" customHeight="1" x14ac:dyDescent="0.15">
      <c r="A21" s="281"/>
      <c r="B21" s="79" t="s">
        <v>47</v>
      </c>
      <c r="C21" s="115" t="s">
        <v>444</v>
      </c>
      <c r="D21" s="81" t="s">
        <v>48</v>
      </c>
      <c r="E21" s="84" t="s">
        <v>344</v>
      </c>
    </row>
    <row r="22" spans="1:5" s="78" customFormat="1" ht="24" customHeight="1" x14ac:dyDescent="0.15">
      <c r="A22" s="281"/>
      <c r="B22" s="79" t="s">
        <v>49</v>
      </c>
      <c r="C22" s="116" t="s">
        <v>123</v>
      </c>
      <c r="D22" s="81" t="s">
        <v>30</v>
      </c>
      <c r="E22" s="118" t="s">
        <v>157</v>
      </c>
    </row>
    <row r="23" spans="1:5" s="78" customFormat="1" ht="24" customHeight="1" thickBot="1" x14ac:dyDescent="0.2">
      <c r="A23" s="282"/>
      <c r="B23" s="85" t="s">
        <v>50</v>
      </c>
      <c r="C23" s="94" t="s">
        <v>471</v>
      </c>
      <c r="D23" s="86" t="s">
        <v>51</v>
      </c>
      <c r="E23" s="119" t="s">
        <v>445</v>
      </c>
    </row>
    <row r="24" spans="1:5" s="78" customFormat="1" ht="24" customHeight="1" thickTop="1" x14ac:dyDescent="0.15">
      <c r="A24" s="280" t="s">
        <v>466</v>
      </c>
      <c r="B24" s="77" t="s">
        <v>44</v>
      </c>
      <c r="C24" s="283" t="s">
        <v>427</v>
      </c>
      <c r="D24" s="284"/>
      <c r="E24" s="285"/>
    </row>
    <row r="25" spans="1:5" s="78" customFormat="1" ht="24" customHeight="1" x14ac:dyDescent="0.15">
      <c r="A25" s="281"/>
      <c r="B25" s="79" t="s">
        <v>45</v>
      </c>
      <c r="C25" s="80">
        <v>28179000</v>
      </c>
      <c r="D25" s="81" t="s">
        <v>467</v>
      </c>
      <c r="E25" s="82" t="s">
        <v>472</v>
      </c>
    </row>
    <row r="26" spans="1:5" s="78" customFormat="1" ht="24" customHeight="1" x14ac:dyDescent="0.15">
      <c r="A26" s="281"/>
      <c r="B26" s="79" t="s">
        <v>46</v>
      </c>
      <c r="C26" s="83">
        <v>0.94999822562901448</v>
      </c>
      <c r="D26" s="81" t="s">
        <v>28</v>
      </c>
      <c r="E26" s="82">
        <v>26770000</v>
      </c>
    </row>
    <row r="27" spans="1:5" s="78" customFormat="1" ht="24" customHeight="1" x14ac:dyDescent="0.15">
      <c r="A27" s="281"/>
      <c r="B27" s="79" t="s">
        <v>27</v>
      </c>
      <c r="C27" s="95">
        <v>44490</v>
      </c>
      <c r="D27" s="81" t="s">
        <v>77</v>
      </c>
      <c r="E27" s="117" t="s">
        <v>473</v>
      </c>
    </row>
    <row r="28" spans="1:5" s="78" customFormat="1" ht="24" customHeight="1" x14ac:dyDescent="0.15">
      <c r="A28" s="281"/>
      <c r="B28" s="79" t="s">
        <v>47</v>
      </c>
      <c r="C28" s="115" t="s">
        <v>274</v>
      </c>
      <c r="D28" s="81" t="s">
        <v>48</v>
      </c>
      <c r="E28" s="84">
        <v>44494</v>
      </c>
    </row>
    <row r="29" spans="1:5" s="78" customFormat="1" ht="24" customHeight="1" x14ac:dyDescent="0.15">
      <c r="A29" s="281"/>
      <c r="B29" s="79" t="s">
        <v>49</v>
      </c>
      <c r="C29" s="116" t="s">
        <v>446</v>
      </c>
      <c r="D29" s="81" t="s">
        <v>30</v>
      </c>
      <c r="E29" s="118" t="s">
        <v>435</v>
      </c>
    </row>
    <row r="30" spans="1:5" s="78" customFormat="1" ht="24" customHeight="1" thickBot="1" x14ac:dyDescent="0.2">
      <c r="A30" s="282"/>
      <c r="B30" s="85" t="s">
        <v>50</v>
      </c>
      <c r="C30" s="94" t="s">
        <v>276</v>
      </c>
      <c r="D30" s="86" t="s">
        <v>51</v>
      </c>
      <c r="E30" s="119" t="s">
        <v>448</v>
      </c>
    </row>
    <row r="31" spans="1:5" ht="24" customHeight="1" thickTop="1" x14ac:dyDescent="0.15">
      <c r="A31" s="280" t="s">
        <v>466</v>
      </c>
      <c r="B31" s="77" t="s">
        <v>44</v>
      </c>
      <c r="C31" s="283" t="s">
        <v>428</v>
      </c>
      <c r="D31" s="284"/>
      <c r="E31" s="285"/>
    </row>
    <row r="32" spans="1:5" ht="24" customHeight="1" x14ac:dyDescent="0.15">
      <c r="A32" s="281"/>
      <c r="B32" s="79" t="s">
        <v>45</v>
      </c>
      <c r="C32" s="80">
        <v>8000000</v>
      </c>
      <c r="D32" s="81" t="s">
        <v>467</v>
      </c>
      <c r="E32" s="82" t="s">
        <v>474</v>
      </c>
    </row>
    <row r="33" spans="1:5" ht="24" customHeight="1" x14ac:dyDescent="0.15">
      <c r="A33" s="281"/>
      <c r="B33" s="79" t="s">
        <v>46</v>
      </c>
      <c r="C33" s="83">
        <v>0.91249999999999998</v>
      </c>
      <c r="D33" s="81" t="s">
        <v>28</v>
      </c>
      <c r="E33" s="82">
        <v>7300000</v>
      </c>
    </row>
    <row r="34" spans="1:5" ht="24" customHeight="1" x14ac:dyDescent="0.15">
      <c r="A34" s="281"/>
      <c r="B34" s="79" t="s">
        <v>27</v>
      </c>
      <c r="C34" s="95">
        <v>44495</v>
      </c>
      <c r="D34" s="81" t="s">
        <v>77</v>
      </c>
      <c r="E34" s="117" t="s">
        <v>475</v>
      </c>
    </row>
    <row r="35" spans="1:5" ht="24" customHeight="1" x14ac:dyDescent="0.15">
      <c r="A35" s="281"/>
      <c r="B35" s="79" t="s">
        <v>47</v>
      </c>
      <c r="C35" s="115" t="s">
        <v>274</v>
      </c>
      <c r="D35" s="81" t="s">
        <v>48</v>
      </c>
      <c r="E35" s="84" t="s">
        <v>344</v>
      </c>
    </row>
    <row r="36" spans="1:5" ht="24" customHeight="1" x14ac:dyDescent="0.15">
      <c r="A36" s="281"/>
      <c r="B36" s="79" t="s">
        <v>49</v>
      </c>
      <c r="C36" s="116" t="s">
        <v>124</v>
      </c>
      <c r="D36" s="81" t="s">
        <v>30</v>
      </c>
      <c r="E36" s="118" t="s">
        <v>120</v>
      </c>
    </row>
    <row r="37" spans="1:5" ht="24" customHeight="1" thickBot="1" x14ac:dyDescent="0.2">
      <c r="A37" s="282"/>
      <c r="B37" s="85" t="s">
        <v>50</v>
      </c>
      <c r="C37" s="94" t="s">
        <v>276</v>
      </c>
      <c r="D37" s="86" t="s">
        <v>51</v>
      </c>
      <c r="E37" s="119" t="s">
        <v>451</v>
      </c>
    </row>
    <row r="38" spans="1:5" ht="24" customHeight="1" thickTop="1" x14ac:dyDescent="0.15">
      <c r="A38" s="280" t="s">
        <v>466</v>
      </c>
      <c r="B38" s="77" t="s">
        <v>44</v>
      </c>
      <c r="C38" s="283" t="s">
        <v>429</v>
      </c>
      <c r="D38" s="284"/>
      <c r="E38" s="285"/>
    </row>
    <row r="39" spans="1:5" ht="24" customHeight="1" x14ac:dyDescent="0.15">
      <c r="A39" s="281"/>
      <c r="B39" s="79" t="s">
        <v>45</v>
      </c>
      <c r="C39" s="80">
        <v>11400000</v>
      </c>
      <c r="D39" s="81" t="s">
        <v>467</v>
      </c>
      <c r="E39" s="82" t="s">
        <v>476</v>
      </c>
    </row>
    <row r="40" spans="1:5" ht="24" customHeight="1" x14ac:dyDescent="0.15">
      <c r="A40" s="281"/>
      <c r="B40" s="79" t="s">
        <v>46</v>
      </c>
      <c r="C40" s="83">
        <v>1</v>
      </c>
      <c r="D40" s="81" t="s">
        <v>28</v>
      </c>
      <c r="E40" s="82">
        <v>11400000</v>
      </c>
    </row>
    <row r="41" spans="1:5" ht="24" customHeight="1" x14ac:dyDescent="0.15">
      <c r="A41" s="281"/>
      <c r="B41" s="79" t="s">
        <v>27</v>
      </c>
      <c r="C41" s="95">
        <v>44495</v>
      </c>
      <c r="D41" s="81" t="s">
        <v>77</v>
      </c>
      <c r="E41" s="117" t="s">
        <v>477</v>
      </c>
    </row>
    <row r="42" spans="1:5" ht="24" customHeight="1" x14ac:dyDescent="0.15">
      <c r="A42" s="281"/>
      <c r="B42" s="79" t="s">
        <v>47</v>
      </c>
      <c r="C42" s="115" t="s">
        <v>274</v>
      </c>
      <c r="D42" s="81" t="s">
        <v>48</v>
      </c>
      <c r="E42" s="84" t="s">
        <v>344</v>
      </c>
    </row>
    <row r="43" spans="1:5" ht="24" customHeight="1" x14ac:dyDescent="0.15">
      <c r="A43" s="281"/>
      <c r="B43" s="79" t="s">
        <v>49</v>
      </c>
      <c r="C43" s="116" t="s">
        <v>123</v>
      </c>
      <c r="D43" s="81" t="s">
        <v>30</v>
      </c>
      <c r="E43" s="118" t="s">
        <v>131</v>
      </c>
    </row>
    <row r="44" spans="1:5" ht="24" customHeight="1" thickBot="1" x14ac:dyDescent="0.2">
      <c r="A44" s="282"/>
      <c r="B44" s="85" t="s">
        <v>50</v>
      </c>
      <c r="C44" s="94" t="s">
        <v>276</v>
      </c>
      <c r="D44" s="86" t="s">
        <v>51</v>
      </c>
      <c r="E44" s="119" t="s">
        <v>453</v>
      </c>
    </row>
    <row r="45" spans="1:5" ht="24" customHeight="1" thickTop="1" x14ac:dyDescent="0.15">
      <c r="A45" s="280" t="s">
        <v>466</v>
      </c>
      <c r="B45" s="77" t="s">
        <v>44</v>
      </c>
      <c r="C45" s="283" t="s">
        <v>430</v>
      </c>
      <c r="D45" s="284"/>
      <c r="E45" s="285"/>
    </row>
    <row r="46" spans="1:5" ht="24" customHeight="1" x14ac:dyDescent="0.15">
      <c r="A46" s="281"/>
      <c r="B46" s="79" t="s">
        <v>45</v>
      </c>
      <c r="C46" s="80">
        <v>21000000</v>
      </c>
      <c r="D46" s="81" t="s">
        <v>467</v>
      </c>
      <c r="E46" s="82" t="s">
        <v>478</v>
      </c>
    </row>
    <row r="47" spans="1:5" ht="24" customHeight="1" x14ac:dyDescent="0.15">
      <c r="A47" s="281"/>
      <c r="B47" s="79" t="s">
        <v>46</v>
      </c>
      <c r="C47" s="83">
        <v>0.9285714285714286</v>
      </c>
      <c r="D47" s="81" t="s">
        <v>28</v>
      </c>
      <c r="E47" s="82">
        <v>19500000</v>
      </c>
    </row>
    <row r="48" spans="1:5" ht="24" customHeight="1" x14ac:dyDescent="0.15">
      <c r="A48" s="281"/>
      <c r="B48" s="79" t="s">
        <v>27</v>
      </c>
      <c r="C48" s="95">
        <v>44496</v>
      </c>
      <c r="D48" s="81" t="s">
        <v>77</v>
      </c>
      <c r="E48" s="117" t="s">
        <v>479</v>
      </c>
    </row>
    <row r="49" spans="1:5" ht="24" customHeight="1" x14ac:dyDescent="0.15">
      <c r="A49" s="281"/>
      <c r="B49" s="79" t="s">
        <v>47</v>
      </c>
      <c r="C49" s="115" t="s">
        <v>274</v>
      </c>
      <c r="D49" s="81" t="s">
        <v>48</v>
      </c>
      <c r="E49" s="84" t="s">
        <v>344</v>
      </c>
    </row>
    <row r="50" spans="1:5" ht="24" customHeight="1" x14ac:dyDescent="0.15">
      <c r="A50" s="281"/>
      <c r="B50" s="79" t="s">
        <v>49</v>
      </c>
      <c r="C50" s="116" t="s">
        <v>124</v>
      </c>
      <c r="D50" s="81" t="s">
        <v>30</v>
      </c>
      <c r="E50" s="118" t="s">
        <v>436</v>
      </c>
    </row>
    <row r="51" spans="1:5" ht="24" customHeight="1" thickBot="1" x14ac:dyDescent="0.2">
      <c r="A51" s="282"/>
      <c r="B51" s="85" t="s">
        <v>50</v>
      </c>
      <c r="C51" s="94" t="s">
        <v>276</v>
      </c>
      <c r="D51" s="86" t="s">
        <v>51</v>
      </c>
      <c r="E51" s="119" t="s">
        <v>455</v>
      </c>
    </row>
    <row r="52" spans="1:5" ht="24" customHeight="1" thickTop="1" x14ac:dyDescent="0.15">
      <c r="A52" s="280" t="s">
        <v>466</v>
      </c>
      <c r="B52" s="77" t="s">
        <v>44</v>
      </c>
      <c r="C52" s="283" t="s">
        <v>431</v>
      </c>
      <c r="D52" s="284"/>
      <c r="E52" s="285"/>
    </row>
    <row r="53" spans="1:5" ht="24" customHeight="1" x14ac:dyDescent="0.15">
      <c r="A53" s="281"/>
      <c r="B53" s="79" t="s">
        <v>45</v>
      </c>
      <c r="C53" s="80">
        <v>6000000</v>
      </c>
      <c r="D53" s="81" t="s">
        <v>467</v>
      </c>
      <c r="E53" s="82" t="s">
        <v>343</v>
      </c>
    </row>
    <row r="54" spans="1:5" ht="24" customHeight="1" x14ac:dyDescent="0.15">
      <c r="A54" s="281"/>
      <c r="B54" s="79" t="s">
        <v>46</v>
      </c>
      <c r="C54" s="83">
        <v>0.95</v>
      </c>
      <c r="D54" s="81" t="s">
        <v>28</v>
      </c>
      <c r="E54" s="82">
        <v>5700000</v>
      </c>
    </row>
    <row r="55" spans="1:5" ht="24" customHeight="1" x14ac:dyDescent="0.15">
      <c r="A55" s="281"/>
      <c r="B55" s="79" t="s">
        <v>27</v>
      </c>
      <c r="C55" s="95">
        <v>44497</v>
      </c>
      <c r="D55" s="81" t="s">
        <v>77</v>
      </c>
      <c r="E55" s="117" t="s">
        <v>480</v>
      </c>
    </row>
    <row r="56" spans="1:5" ht="24" customHeight="1" x14ac:dyDescent="0.15">
      <c r="A56" s="281"/>
      <c r="B56" s="79" t="s">
        <v>47</v>
      </c>
      <c r="C56" s="115" t="s">
        <v>274</v>
      </c>
      <c r="D56" s="81" t="s">
        <v>48</v>
      </c>
      <c r="E56" s="84" t="s">
        <v>344</v>
      </c>
    </row>
    <row r="57" spans="1:5" ht="24" customHeight="1" x14ac:dyDescent="0.15">
      <c r="A57" s="281"/>
      <c r="B57" s="79" t="s">
        <v>49</v>
      </c>
      <c r="C57" s="116" t="s">
        <v>124</v>
      </c>
      <c r="D57" s="81" t="s">
        <v>30</v>
      </c>
      <c r="E57" s="118" t="s">
        <v>437</v>
      </c>
    </row>
    <row r="58" spans="1:5" ht="24" customHeight="1" thickBot="1" x14ac:dyDescent="0.2">
      <c r="A58" s="282"/>
      <c r="B58" s="85" t="s">
        <v>50</v>
      </c>
      <c r="C58" s="94" t="s">
        <v>276</v>
      </c>
      <c r="D58" s="86" t="s">
        <v>51</v>
      </c>
      <c r="E58" s="119" t="s">
        <v>457</v>
      </c>
    </row>
    <row r="59" spans="1:5" ht="24" customHeight="1" thickTop="1" x14ac:dyDescent="0.15">
      <c r="A59" s="280" t="s">
        <v>463</v>
      </c>
      <c r="B59" s="77" t="s">
        <v>44</v>
      </c>
      <c r="C59" s="283" t="s">
        <v>432</v>
      </c>
      <c r="D59" s="284"/>
      <c r="E59" s="285"/>
    </row>
    <row r="60" spans="1:5" ht="24" customHeight="1" x14ac:dyDescent="0.15">
      <c r="A60" s="281"/>
      <c r="B60" s="79" t="s">
        <v>45</v>
      </c>
      <c r="C60" s="80">
        <v>20000000</v>
      </c>
      <c r="D60" s="81" t="s">
        <v>467</v>
      </c>
      <c r="E60" s="82" t="s">
        <v>346</v>
      </c>
    </row>
    <row r="61" spans="1:5" ht="24" customHeight="1" x14ac:dyDescent="0.15">
      <c r="A61" s="281"/>
      <c r="B61" s="79" t="s">
        <v>46</v>
      </c>
      <c r="C61" s="83">
        <v>0.87260000000000004</v>
      </c>
      <c r="D61" s="81" t="s">
        <v>28</v>
      </c>
      <c r="E61" s="82">
        <v>17452000</v>
      </c>
    </row>
    <row r="62" spans="1:5" ht="24" customHeight="1" x14ac:dyDescent="0.15">
      <c r="A62" s="281"/>
      <c r="B62" s="79" t="s">
        <v>27</v>
      </c>
      <c r="C62" s="95">
        <v>44497</v>
      </c>
      <c r="D62" s="81" t="s">
        <v>77</v>
      </c>
      <c r="E62" s="117" t="s">
        <v>481</v>
      </c>
    </row>
    <row r="63" spans="1:5" ht="24" customHeight="1" x14ac:dyDescent="0.15">
      <c r="A63" s="281"/>
      <c r="B63" s="79" t="s">
        <v>47</v>
      </c>
      <c r="C63" s="115" t="s">
        <v>274</v>
      </c>
      <c r="D63" s="81" t="s">
        <v>48</v>
      </c>
      <c r="E63" s="84" t="s">
        <v>344</v>
      </c>
    </row>
    <row r="64" spans="1:5" ht="24" customHeight="1" x14ac:dyDescent="0.15">
      <c r="A64" s="281"/>
      <c r="B64" s="79" t="s">
        <v>49</v>
      </c>
      <c r="C64" s="116" t="s">
        <v>124</v>
      </c>
      <c r="D64" s="81" t="s">
        <v>30</v>
      </c>
      <c r="E64" s="118" t="s">
        <v>438</v>
      </c>
    </row>
    <row r="65" spans="1:5" ht="24" customHeight="1" thickBot="1" x14ac:dyDescent="0.2">
      <c r="A65" s="282"/>
      <c r="B65" s="85" t="s">
        <v>50</v>
      </c>
      <c r="C65" s="94" t="s">
        <v>276</v>
      </c>
      <c r="D65" s="86" t="s">
        <v>51</v>
      </c>
      <c r="E65" s="119" t="s">
        <v>459</v>
      </c>
    </row>
    <row r="66" spans="1:5" ht="24" customHeight="1" thickTop="1" x14ac:dyDescent="0.15">
      <c r="A66" s="280" t="s">
        <v>466</v>
      </c>
      <c r="B66" s="77" t="s">
        <v>44</v>
      </c>
      <c r="C66" s="283" t="s">
        <v>433</v>
      </c>
      <c r="D66" s="284"/>
      <c r="E66" s="285"/>
    </row>
    <row r="67" spans="1:5" ht="24" customHeight="1" x14ac:dyDescent="0.15">
      <c r="A67" s="281"/>
      <c r="B67" s="79" t="s">
        <v>45</v>
      </c>
      <c r="C67" s="80">
        <v>17180000</v>
      </c>
      <c r="D67" s="81" t="s">
        <v>467</v>
      </c>
      <c r="E67" s="82" t="s">
        <v>345</v>
      </c>
    </row>
    <row r="68" spans="1:5" ht="24" customHeight="1" x14ac:dyDescent="0.15">
      <c r="A68" s="281"/>
      <c r="B68" s="79" t="s">
        <v>46</v>
      </c>
      <c r="C68" s="83">
        <v>0.92433061699650754</v>
      </c>
      <c r="D68" s="81" t="s">
        <v>28</v>
      </c>
      <c r="E68" s="82">
        <v>15880000</v>
      </c>
    </row>
    <row r="69" spans="1:5" ht="24" customHeight="1" x14ac:dyDescent="0.15">
      <c r="A69" s="281"/>
      <c r="B69" s="79" t="s">
        <v>27</v>
      </c>
      <c r="C69" s="95">
        <v>44498</v>
      </c>
      <c r="D69" s="81" t="s">
        <v>77</v>
      </c>
      <c r="E69" s="117" t="s">
        <v>482</v>
      </c>
    </row>
    <row r="70" spans="1:5" ht="24" customHeight="1" x14ac:dyDescent="0.15">
      <c r="A70" s="281"/>
      <c r="B70" s="79" t="s">
        <v>47</v>
      </c>
      <c r="C70" s="115" t="s">
        <v>274</v>
      </c>
      <c r="D70" s="81" t="s">
        <v>48</v>
      </c>
      <c r="E70" s="84" t="s">
        <v>344</v>
      </c>
    </row>
    <row r="71" spans="1:5" ht="24" customHeight="1" x14ac:dyDescent="0.15">
      <c r="A71" s="281"/>
      <c r="B71" s="79" t="s">
        <v>49</v>
      </c>
      <c r="C71" s="116" t="s">
        <v>123</v>
      </c>
      <c r="D71" s="81" t="s">
        <v>30</v>
      </c>
      <c r="E71" s="118" t="s">
        <v>137</v>
      </c>
    </row>
    <row r="72" spans="1:5" ht="24" customHeight="1" thickBot="1" x14ac:dyDescent="0.2">
      <c r="A72" s="282"/>
      <c r="B72" s="85" t="s">
        <v>50</v>
      </c>
      <c r="C72" s="94" t="s">
        <v>276</v>
      </c>
      <c r="D72" s="86" t="s">
        <v>51</v>
      </c>
      <c r="E72" s="119" t="s">
        <v>461</v>
      </c>
    </row>
    <row r="73" spans="1:5" ht="24" customHeight="1" thickTop="1" x14ac:dyDescent="0.15"/>
  </sheetData>
  <mergeCells count="20">
    <mergeCell ref="A52:A58"/>
    <mergeCell ref="C52:E52"/>
    <mergeCell ref="A59:A65"/>
    <mergeCell ref="C59:E59"/>
    <mergeCell ref="A66:A72"/>
    <mergeCell ref="C66:E66"/>
    <mergeCell ref="A3:A9"/>
    <mergeCell ref="C3:E3"/>
    <mergeCell ref="A38:A44"/>
    <mergeCell ref="C38:E38"/>
    <mergeCell ref="A45:A51"/>
    <mergeCell ref="C45:E45"/>
    <mergeCell ref="A31:A37"/>
    <mergeCell ref="C31:E31"/>
    <mergeCell ref="A10:A16"/>
    <mergeCell ref="C10:E10"/>
    <mergeCell ref="A17:A23"/>
    <mergeCell ref="C17:E17"/>
    <mergeCell ref="A24:A30"/>
    <mergeCell ref="C24:E24"/>
  </mergeCells>
  <phoneticPr fontId="25" type="noConversion"/>
  <conditionalFormatting sqref="C70:C71">
    <cfRule type="duplicateValues" dxfId="19" priority="4"/>
  </conditionalFormatting>
  <conditionalFormatting sqref="C72">
    <cfRule type="duplicateValues" dxfId="18" priority="3"/>
  </conditionalFormatting>
  <conditionalFormatting sqref="C7:C8">
    <cfRule type="duplicateValues" dxfId="17" priority="2"/>
  </conditionalFormatting>
  <conditionalFormatting sqref="C9">
    <cfRule type="duplicateValues" dxfId="16" priority="1"/>
  </conditionalFormatting>
  <conditionalFormatting sqref="C14:C15">
    <cfRule type="duplicateValues" dxfId="15" priority="20"/>
  </conditionalFormatting>
  <conditionalFormatting sqref="C16">
    <cfRule type="duplicateValues" dxfId="14" priority="19"/>
  </conditionalFormatting>
  <conditionalFormatting sqref="C21:C22">
    <cfRule type="duplicateValues" dxfId="13" priority="18"/>
  </conditionalFormatting>
  <conditionalFormatting sqref="C23">
    <cfRule type="duplicateValues" dxfId="12" priority="17"/>
  </conditionalFormatting>
  <conditionalFormatting sqref="C28:C29">
    <cfRule type="duplicateValues" dxfId="11" priority="16"/>
  </conditionalFormatting>
  <conditionalFormatting sqref="C30">
    <cfRule type="duplicateValues" dxfId="10" priority="15"/>
  </conditionalFormatting>
  <conditionalFormatting sqref="C35:C36">
    <cfRule type="duplicateValues" dxfId="9" priority="14"/>
  </conditionalFormatting>
  <conditionalFormatting sqref="C37">
    <cfRule type="duplicateValues" dxfId="8" priority="13"/>
  </conditionalFormatting>
  <conditionalFormatting sqref="C42:C43">
    <cfRule type="duplicateValues" dxfId="7" priority="12"/>
  </conditionalFormatting>
  <conditionalFormatting sqref="C44">
    <cfRule type="duplicateValues" dxfId="6" priority="11"/>
  </conditionalFormatting>
  <conditionalFormatting sqref="C49:C50">
    <cfRule type="duplicateValues" dxfId="5" priority="10"/>
  </conditionalFormatting>
  <conditionalFormatting sqref="C51">
    <cfRule type="duplicateValues" dxfId="4" priority="9"/>
  </conditionalFormatting>
  <conditionalFormatting sqref="C56:C57">
    <cfRule type="duplicateValues" dxfId="3" priority="8"/>
  </conditionalFormatting>
  <conditionalFormatting sqref="C58">
    <cfRule type="duplicateValues" dxfId="2" priority="7"/>
  </conditionalFormatting>
  <conditionalFormatting sqref="C63:C64">
    <cfRule type="duplicateValues" dxfId="1" priority="6"/>
  </conditionalFormatting>
  <conditionalFormatting sqref="C65">
    <cfRule type="duplicateValues" dxfId="0" priority="5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zoomScaleNormal="100" workbookViewId="0">
      <selection activeCell="A3" sqref="A3"/>
    </sheetView>
  </sheetViews>
  <sheetFormatPr defaultRowHeight="20.25" customHeight="1" x14ac:dyDescent="0.15"/>
  <cols>
    <col min="1" max="1" width="17.109375" style="39" customWidth="1"/>
    <col min="2" max="2" width="20.44140625" style="39" customWidth="1"/>
    <col min="3" max="3" width="18.33203125" style="39" customWidth="1"/>
    <col min="4" max="6" width="15.5546875" style="46" customWidth="1"/>
    <col min="7" max="16384" width="8.88671875" style="25"/>
  </cols>
  <sheetData>
    <row r="1" spans="1:6" s="48" customFormat="1" ht="36" customHeight="1" x14ac:dyDescent="0.15">
      <c r="A1" s="13" t="s">
        <v>493</v>
      </c>
      <c r="B1" s="13"/>
      <c r="C1" s="13"/>
      <c r="D1" s="110"/>
      <c r="E1" s="110"/>
      <c r="F1" s="110"/>
    </row>
    <row r="2" spans="1:6" ht="20.25" customHeight="1" thickBot="1" x14ac:dyDescent="0.2">
      <c r="A2" s="60" t="s">
        <v>494</v>
      </c>
      <c r="B2" s="43"/>
      <c r="C2" s="33"/>
      <c r="D2" s="111"/>
      <c r="E2" s="111"/>
      <c r="F2" s="112" t="s">
        <v>82</v>
      </c>
    </row>
    <row r="3" spans="1:6" ht="20.25" customHeight="1" thickTop="1" x14ac:dyDescent="0.15">
      <c r="A3" s="61" t="s">
        <v>26</v>
      </c>
      <c r="B3" s="300" t="s">
        <v>485</v>
      </c>
      <c r="C3" s="301"/>
      <c r="D3" s="301"/>
      <c r="E3" s="301"/>
      <c r="F3" s="302"/>
    </row>
    <row r="4" spans="1:6" ht="20.25" customHeight="1" x14ac:dyDescent="0.15">
      <c r="A4" s="303" t="s">
        <v>34</v>
      </c>
      <c r="B4" s="306" t="s">
        <v>27</v>
      </c>
      <c r="C4" s="307" t="s">
        <v>74</v>
      </c>
      <c r="D4" s="276" t="s">
        <v>35</v>
      </c>
      <c r="E4" s="276" t="s">
        <v>28</v>
      </c>
      <c r="F4" s="277" t="s">
        <v>88</v>
      </c>
    </row>
    <row r="5" spans="1:6" ht="20.25" customHeight="1" x14ac:dyDescent="0.15">
      <c r="A5" s="304"/>
      <c r="B5" s="306"/>
      <c r="C5" s="308"/>
      <c r="D5" s="276" t="s">
        <v>36</v>
      </c>
      <c r="E5" s="276" t="s">
        <v>29</v>
      </c>
      <c r="F5" s="277" t="s">
        <v>37</v>
      </c>
    </row>
    <row r="6" spans="1:6" ht="20.25" customHeight="1" x14ac:dyDescent="0.15">
      <c r="A6" s="304"/>
      <c r="B6" s="309">
        <v>44463</v>
      </c>
      <c r="C6" s="310" t="s">
        <v>490</v>
      </c>
      <c r="D6" s="312">
        <v>7183000</v>
      </c>
      <c r="E6" s="312">
        <v>6800000</v>
      </c>
      <c r="F6" s="314">
        <v>0.94667966030906303</v>
      </c>
    </row>
    <row r="7" spans="1:6" ht="20.25" customHeight="1" x14ac:dyDescent="0.15">
      <c r="A7" s="305"/>
      <c r="B7" s="309"/>
      <c r="C7" s="311"/>
      <c r="D7" s="313"/>
      <c r="E7" s="313"/>
      <c r="F7" s="314"/>
    </row>
    <row r="8" spans="1:6" ht="20.25" customHeight="1" x14ac:dyDescent="0.15">
      <c r="A8" s="288" t="s">
        <v>30</v>
      </c>
      <c r="B8" s="278" t="s">
        <v>31</v>
      </c>
      <c r="C8" s="278" t="s">
        <v>495</v>
      </c>
      <c r="D8" s="290" t="s">
        <v>32</v>
      </c>
      <c r="E8" s="290"/>
      <c r="F8" s="291"/>
    </row>
    <row r="9" spans="1:6" ht="20.25" customHeight="1" x14ac:dyDescent="0.15">
      <c r="A9" s="289"/>
      <c r="B9" s="9" t="s">
        <v>487</v>
      </c>
      <c r="C9" s="9" t="s">
        <v>488</v>
      </c>
      <c r="D9" s="292" t="s">
        <v>486</v>
      </c>
      <c r="E9" s="293"/>
      <c r="F9" s="294"/>
    </row>
    <row r="10" spans="1:6" ht="20.25" customHeight="1" x14ac:dyDescent="0.15">
      <c r="A10" s="69" t="s">
        <v>492</v>
      </c>
      <c r="B10" s="295" t="s">
        <v>135</v>
      </c>
      <c r="C10" s="296"/>
      <c r="D10" s="297"/>
      <c r="E10" s="297"/>
      <c r="F10" s="298"/>
    </row>
    <row r="11" spans="1:6" ht="20.25" customHeight="1" x14ac:dyDescent="0.15">
      <c r="A11" s="69" t="s">
        <v>38</v>
      </c>
      <c r="B11" s="299" t="s">
        <v>342</v>
      </c>
      <c r="C11" s="297"/>
      <c r="D11" s="297"/>
      <c r="E11" s="297"/>
      <c r="F11" s="298"/>
    </row>
    <row r="12" spans="1:6" ht="20.25" customHeight="1" thickBot="1" x14ac:dyDescent="0.2">
      <c r="A12" s="62" t="s">
        <v>33</v>
      </c>
      <c r="B12" s="286"/>
      <c r="C12" s="286"/>
      <c r="D12" s="286"/>
      <c r="E12" s="286"/>
      <c r="F12" s="287"/>
    </row>
    <row r="13" spans="1:6" ht="20.25" customHeight="1" thickTop="1" x14ac:dyDescent="0.15">
      <c r="A13" s="61" t="s">
        <v>26</v>
      </c>
      <c r="B13" s="300" t="s">
        <v>426</v>
      </c>
      <c r="C13" s="301"/>
      <c r="D13" s="301"/>
      <c r="E13" s="301"/>
      <c r="F13" s="302"/>
    </row>
    <row r="14" spans="1:6" ht="20.25" customHeight="1" x14ac:dyDescent="0.15">
      <c r="A14" s="303" t="s">
        <v>34</v>
      </c>
      <c r="B14" s="306" t="s">
        <v>27</v>
      </c>
      <c r="C14" s="307" t="s">
        <v>74</v>
      </c>
      <c r="D14" s="276" t="s">
        <v>35</v>
      </c>
      <c r="E14" s="276" t="s">
        <v>28</v>
      </c>
      <c r="F14" s="277" t="s">
        <v>88</v>
      </c>
    </row>
    <row r="15" spans="1:6" ht="20.25" customHeight="1" x14ac:dyDescent="0.15">
      <c r="A15" s="304"/>
      <c r="B15" s="306"/>
      <c r="C15" s="308"/>
      <c r="D15" s="276" t="s">
        <v>36</v>
      </c>
      <c r="E15" s="276" t="s">
        <v>29</v>
      </c>
      <c r="F15" s="277" t="s">
        <v>37</v>
      </c>
    </row>
    <row r="16" spans="1:6" ht="20.25" customHeight="1" x14ac:dyDescent="0.15">
      <c r="A16" s="304"/>
      <c r="B16" s="309">
        <v>44484</v>
      </c>
      <c r="C16" s="310" t="s">
        <v>468</v>
      </c>
      <c r="D16" s="312">
        <v>4650000</v>
      </c>
      <c r="E16" s="312">
        <v>4400000</v>
      </c>
      <c r="F16" s="314">
        <v>0.94623655913978499</v>
      </c>
    </row>
    <row r="17" spans="1:6" ht="20.25" customHeight="1" x14ac:dyDescent="0.15">
      <c r="A17" s="305"/>
      <c r="B17" s="309"/>
      <c r="C17" s="311"/>
      <c r="D17" s="313"/>
      <c r="E17" s="313"/>
      <c r="F17" s="314"/>
    </row>
    <row r="18" spans="1:6" ht="20.25" customHeight="1" x14ac:dyDescent="0.15">
      <c r="A18" s="288" t="s">
        <v>30</v>
      </c>
      <c r="B18" s="278" t="s">
        <v>31</v>
      </c>
      <c r="C18" s="278" t="s">
        <v>496</v>
      </c>
      <c r="D18" s="290" t="s">
        <v>32</v>
      </c>
      <c r="E18" s="290"/>
      <c r="F18" s="291"/>
    </row>
    <row r="19" spans="1:6" ht="20.25" customHeight="1" x14ac:dyDescent="0.15">
      <c r="A19" s="289"/>
      <c r="B19" s="9" t="s">
        <v>434</v>
      </c>
      <c r="C19" s="9" t="s">
        <v>443</v>
      </c>
      <c r="D19" s="292" t="s">
        <v>442</v>
      </c>
      <c r="E19" s="293"/>
      <c r="F19" s="294"/>
    </row>
    <row r="20" spans="1:6" ht="20.25" customHeight="1" x14ac:dyDescent="0.15">
      <c r="A20" s="69" t="s">
        <v>492</v>
      </c>
      <c r="B20" s="295" t="s">
        <v>135</v>
      </c>
      <c r="C20" s="296"/>
      <c r="D20" s="297"/>
      <c r="E20" s="297"/>
      <c r="F20" s="298"/>
    </row>
    <row r="21" spans="1:6" ht="20.25" customHeight="1" x14ac:dyDescent="0.15">
      <c r="A21" s="69" t="s">
        <v>38</v>
      </c>
      <c r="B21" s="299" t="s">
        <v>298</v>
      </c>
      <c r="C21" s="297"/>
      <c r="D21" s="297"/>
      <c r="E21" s="297"/>
      <c r="F21" s="298"/>
    </row>
    <row r="22" spans="1:6" ht="20.25" customHeight="1" thickBot="1" x14ac:dyDescent="0.2">
      <c r="A22" s="62" t="s">
        <v>33</v>
      </c>
      <c r="B22" s="286"/>
      <c r="C22" s="286"/>
      <c r="D22" s="286"/>
      <c r="E22" s="286"/>
      <c r="F22" s="287"/>
    </row>
    <row r="23" spans="1:6" ht="20.25" customHeight="1" thickTop="1" x14ac:dyDescent="0.15">
      <c r="A23" s="61" t="s">
        <v>26</v>
      </c>
      <c r="B23" s="300" t="s">
        <v>427</v>
      </c>
      <c r="C23" s="301"/>
      <c r="D23" s="301"/>
      <c r="E23" s="301"/>
      <c r="F23" s="302"/>
    </row>
    <row r="24" spans="1:6" ht="20.25" customHeight="1" x14ac:dyDescent="0.15">
      <c r="A24" s="303" t="s">
        <v>34</v>
      </c>
      <c r="B24" s="306" t="s">
        <v>27</v>
      </c>
      <c r="C24" s="307" t="s">
        <v>74</v>
      </c>
      <c r="D24" s="276" t="s">
        <v>35</v>
      </c>
      <c r="E24" s="276" t="s">
        <v>28</v>
      </c>
      <c r="F24" s="277" t="s">
        <v>88</v>
      </c>
    </row>
    <row r="25" spans="1:6" ht="20.25" customHeight="1" x14ac:dyDescent="0.15">
      <c r="A25" s="304"/>
      <c r="B25" s="306"/>
      <c r="C25" s="308"/>
      <c r="D25" s="276" t="s">
        <v>36</v>
      </c>
      <c r="E25" s="276" t="s">
        <v>29</v>
      </c>
      <c r="F25" s="277" t="s">
        <v>37</v>
      </c>
    </row>
    <row r="26" spans="1:6" ht="20.25" customHeight="1" x14ac:dyDescent="0.15">
      <c r="A26" s="304"/>
      <c r="B26" s="309">
        <v>44490</v>
      </c>
      <c r="C26" s="310" t="s">
        <v>473</v>
      </c>
      <c r="D26" s="312">
        <v>28179000</v>
      </c>
      <c r="E26" s="312">
        <v>26770000</v>
      </c>
      <c r="F26" s="314">
        <v>0.94999822562901448</v>
      </c>
    </row>
    <row r="27" spans="1:6" ht="20.25" customHeight="1" x14ac:dyDescent="0.15">
      <c r="A27" s="305"/>
      <c r="B27" s="309"/>
      <c r="C27" s="311"/>
      <c r="D27" s="313"/>
      <c r="E27" s="313"/>
      <c r="F27" s="314"/>
    </row>
    <row r="28" spans="1:6" ht="20.25" customHeight="1" x14ac:dyDescent="0.15">
      <c r="A28" s="288" t="s">
        <v>30</v>
      </c>
      <c r="B28" s="278" t="s">
        <v>31</v>
      </c>
      <c r="C28" s="278" t="s">
        <v>296</v>
      </c>
      <c r="D28" s="290" t="s">
        <v>32</v>
      </c>
      <c r="E28" s="290"/>
      <c r="F28" s="291"/>
    </row>
    <row r="29" spans="1:6" ht="20.25" customHeight="1" x14ac:dyDescent="0.15">
      <c r="A29" s="289"/>
      <c r="B29" s="9" t="s">
        <v>435</v>
      </c>
      <c r="C29" s="9" t="s">
        <v>449</v>
      </c>
      <c r="D29" s="292" t="s">
        <v>448</v>
      </c>
      <c r="E29" s="293"/>
      <c r="F29" s="294"/>
    </row>
    <row r="30" spans="1:6" ht="20.25" customHeight="1" x14ac:dyDescent="0.15">
      <c r="A30" s="69" t="s">
        <v>492</v>
      </c>
      <c r="B30" s="295" t="s">
        <v>447</v>
      </c>
      <c r="C30" s="296"/>
      <c r="D30" s="297"/>
      <c r="E30" s="297"/>
      <c r="F30" s="298"/>
    </row>
    <row r="31" spans="1:6" ht="20.25" customHeight="1" x14ac:dyDescent="0.15">
      <c r="A31" s="69" t="s">
        <v>38</v>
      </c>
      <c r="B31" s="299" t="s">
        <v>497</v>
      </c>
      <c r="C31" s="297"/>
      <c r="D31" s="297"/>
      <c r="E31" s="297"/>
      <c r="F31" s="298"/>
    </row>
    <row r="32" spans="1:6" ht="20.25" customHeight="1" thickBot="1" x14ac:dyDescent="0.2">
      <c r="A32" s="62" t="s">
        <v>33</v>
      </c>
      <c r="B32" s="286"/>
      <c r="C32" s="286"/>
      <c r="D32" s="286"/>
      <c r="E32" s="286"/>
      <c r="F32" s="287"/>
    </row>
    <row r="33" spans="1:6" ht="20.25" customHeight="1" thickTop="1" x14ac:dyDescent="0.15">
      <c r="A33" s="61" t="s">
        <v>26</v>
      </c>
      <c r="B33" s="300" t="s">
        <v>428</v>
      </c>
      <c r="C33" s="301"/>
      <c r="D33" s="301"/>
      <c r="E33" s="301"/>
      <c r="F33" s="302"/>
    </row>
    <row r="34" spans="1:6" ht="20.25" customHeight="1" x14ac:dyDescent="0.15">
      <c r="A34" s="303" t="s">
        <v>34</v>
      </c>
      <c r="B34" s="306" t="s">
        <v>27</v>
      </c>
      <c r="C34" s="307" t="s">
        <v>74</v>
      </c>
      <c r="D34" s="276" t="s">
        <v>35</v>
      </c>
      <c r="E34" s="276" t="s">
        <v>28</v>
      </c>
      <c r="F34" s="277" t="s">
        <v>88</v>
      </c>
    </row>
    <row r="35" spans="1:6" ht="20.25" customHeight="1" x14ac:dyDescent="0.15">
      <c r="A35" s="304"/>
      <c r="B35" s="306"/>
      <c r="C35" s="308"/>
      <c r="D35" s="276" t="s">
        <v>36</v>
      </c>
      <c r="E35" s="276" t="s">
        <v>29</v>
      </c>
      <c r="F35" s="277" t="s">
        <v>37</v>
      </c>
    </row>
    <row r="36" spans="1:6" ht="20.25" customHeight="1" x14ac:dyDescent="0.15">
      <c r="A36" s="304"/>
      <c r="B36" s="309">
        <v>44495</v>
      </c>
      <c r="C36" s="310" t="s">
        <v>475</v>
      </c>
      <c r="D36" s="312">
        <v>8000000</v>
      </c>
      <c r="E36" s="312">
        <v>7300000</v>
      </c>
      <c r="F36" s="314">
        <v>0.91249999999999998</v>
      </c>
    </row>
    <row r="37" spans="1:6" ht="20.25" customHeight="1" x14ac:dyDescent="0.15">
      <c r="A37" s="305"/>
      <c r="B37" s="309"/>
      <c r="C37" s="311"/>
      <c r="D37" s="313"/>
      <c r="E37" s="313"/>
      <c r="F37" s="314"/>
    </row>
    <row r="38" spans="1:6" ht="20.25" customHeight="1" x14ac:dyDescent="0.15">
      <c r="A38" s="288" t="s">
        <v>30</v>
      </c>
      <c r="B38" s="278" t="s">
        <v>31</v>
      </c>
      <c r="C38" s="278" t="s">
        <v>296</v>
      </c>
      <c r="D38" s="290" t="s">
        <v>32</v>
      </c>
      <c r="E38" s="290"/>
      <c r="F38" s="291"/>
    </row>
    <row r="39" spans="1:6" ht="20.25" customHeight="1" x14ac:dyDescent="0.15">
      <c r="A39" s="289"/>
      <c r="B39" s="9" t="s">
        <v>120</v>
      </c>
      <c r="C39" s="9" t="s">
        <v>452</v>
      </c>
      <c r="D39" s="292" t="s">
        <v>451</v>
      </c>
      <c r="E39" s="293"/>
      <c r="F39" s="294"/>
    </row>
    <row r="40" spans="1:6" ht="20.25" customHeight="1" x14ac:dyDescent="0.15">
      <c r="A40" s="69" t="s">
        <v>491</v>
      </c>
      <c r="B40" s="295" t="s">
        <v>135</v>
      </c>
      <c r="C40" s="296"/>
      <c r="D40" s="297"/>
      <c r="E40" s="297"/>
      <c r="F40" s="298"/>
    </row>
    <row r="41" spans="1:6" ht="20.25" customHeight="1" x14ac:dyDescent="0.15">
      <c r="A41" s="69" t="s">
        <v>38</v>
      </c>
      <c r="B41" s="299" t="s">
        <v>450</v>
      </c>
      <c r="C41" s="297"/>
      <c r="D41" s="297"/>
      <c r="E41" s="297"/>
      <c r="F41" s="298"/>
    </row>
    <row r="42" spans="1:6" ht="20.25" customHeight="1" thickBot="1" x14ac:dyDescent="0.2">
      <c r="A42" s="62" t="s">
        <v>33</v>
      </c>
      <c r="B42" s="286"/>
      <c r="C42" s="286"/>
      <c r="D42" s="286"/>
      <c r="E42" s="286"/>
      <c r="F42" s="287"/>
    </row>
    <row r="43" spans="1:6" ht="20.25" customHeight="1" thickTop="1" x14ac:dyDescent="0.15">
      <c r="A43" s="61" t="s">
        <v>26</v>
      </c>
      <c r="B43" s="300" t="s">
        <v>429</v>
      </c>
      <c r="C43" s="301"/>
      <c r="D43" s="301"/>
      <c r="E43" s="301"/>
      <c r="F43" s="302"/>
    </row>
    <row r="44" spans="1:6" ht="20.25" customHeight="1" x14ac:dyDescent="0.15">
      <c r="A44" s="303" t="s">
        <v>34</v>
      </c>
      <c r="B44" s="306" t="s">
        <v>27</v>
      </c>
      <c r="C44" s="307" t="s">
        <v>74</v>
      </c>
      <c r="D44" s="276" t="s">
        <v>35</v>
      </c>
      <c r="E44" s="276" t="s">
        <v>28</v>
      </c>
      <c r="F44" s="277" t="s">
        <v>88</v>
      </c>
    </row>
    <row r="45" spans="1:6" ht="20.25" customHeight="1" x14ac:dyDescent="0.15">
      <c r="A45" s="304"/>
      <c r="B45" s="306"/>
      <c r="C45" s="308"/>
      <c r="D45" s="276" t="s">
        <v>36</v>
      </c>
      <c r="E45" s="276" t="s">
        <v>29</v>
      </c>
      <c r="F45" s="277" t="s">
        <v>37</v>
      </c>
    </row>
    <row r="46" spans="1:6" ht="20.25" customHeight="1" x14ac:dyDescent="0.15">
      <c r="A46" s="304"/>
      <c r="B46" s="309">
        <v>44495</v>
      </c>
      <c r="C46" s="310" t="s">
        <v>481</v>
      </c>
      <c r="D46" s="312">
        <v>11400000</v>
      </c>
      <c r="E46" s="312">
        <v>11400000</v>
      </c>
      <c r="F46" s="314">
        <v>1</v>
      </c>
    </row>
    <row r="47" spans="1:6" ht="20.25" customHeight="1" x14ac:dyDescent="0.15">
      <c r="A47" s="305"/>
      <c r="B47" s="309"/>
      <c r="C47" s="311"/>
      <c r="D47" s="313"/>
      <c r="E47" s="313"/>
      <c r="F47" s="314"/>
    </row>
    <row r="48" spans="1:6" ht="20.25" customHeight="1" x14ac:dyDescent="0.15">
      <c r="A48" s="288" t="s">
        <v>30</v>
      </c>
      <c r="B48" s="278" t="s">
        <v>31</v>
      </c>
      <c r="C48" s="278" t="s">
        <v>296</v>
      </c>
      <c r="D48" s="290" t="s">
        <v>32</v>
      </c>
      <c r="E48" s="290"/>
      <c r="F48" s="291"/>
    </row>
    <row r="49" spans="1:6" ht="20.25" customHeight="1" x14ac:dyDescent="0.15">
      <c r="A49" s="289"/>
      <c r="B49" s="9" t="s">
        <v>131</v>
      </c>
      <c r="C49" s="9" t="s">
        <v>454</v>
      </c>
      <c r="D49" s="292" t="s">
        <v>453</v>
      </c>
      <c r="E49" s="293"/>
      <c r="F49" s="294"/>
    </row>
    <row r="50" spans="1:6" ht="20.25" customHeight="1" x14ac:dyDescent="0.15">
      <c r="A50" s="69" t="s">
        <v>492</v>
      </c>
      <c r="B50" s="295" t="s">
        <v>135</v>
      </c>
      <c r="C50" s="296"/>
      <c r="D50" s="297"/>
      <c r="E50" s="297"/>
      <c r="F50" s="298"/>
    </row>
    <row r="51" spans="1:6" ht="20.25" customHeight="1" x14ac:dyDescent="0.15">
      <c r="A51" s="69" t="s">
        <v>38</v>
      </c>
      <c r="B51" s="299" t="s">
        <v>342</v>
      </c>
      <c r="C51" s="297"/>
      <c r="D51" s="297"/>
      <c r="E51" s="297"/>
      <c r="F51" s="298"/>
    </row>
    <row r="52" spans="1:6" ht="20.25" customHeight="1" thickBot="1" x14ac:dyDescent="0.2">
      <c r="A52" s="62" t="s">
        <v>33</v>
      </c>
      <c r="B52" s="286"/>
      <c r="C52" s="286"/>
      <c r="D52" s="286"/>
      <c r="E52" s="286"/>
      <c r="F52" s="287"/>
    </row>
    <row r="53" spans="1:6" ht="20.25" customHeight="1" thickTop="1" x14ac:dyDescent="0.15">
      <c r="A53" s="61" t="s">
        <v>26</v>
      </c>
      <c r="B53" s="300" t="s">
        <v>430</v>
      </c>
      <c r="C53" s="301"/>
      <c r="D53" s="301"/>
      <c r="E53" s="301"/>
      <c r="F53" s="302"/>
    </row>
    <row r="54" spans="1:6" ht="20.25" customHeight="1" x14ac:dyDescent="0.15">
      <c r="A54" s="303" t="s">
        <v>34</v>
      </c>
      <c r="B54" s="306" t="s">
        <v>27</v>
      </c>
      <c r="C54" s="307" t="s">
        <v>74</v>
      </c>
      <c r="D54" s="276" t="s">
        <v>35</v>
      </c>
      <c r="E54" s="276" t="s">
        <v>28</v>
      </c>
      <c r="F54" s="277" t="s">
        <v>88</v>
      </c>
    </row>
    <row r="55" spans="1:6" ht="20.25" customHeight="1" x14ac:dyDescent="0.15">
      <c r="A55" s="304"/>
      <c r="B55" s="306"/>
      <c r="C55" s="308"/>
      <c r="D55" s="276" t="s">
        <v>36</v>
      </c>
      <c r="E55" s="276" t="s">
        <v>29</v>
      </c>
      <c r="F55" s="277" t="s">
        <v>37</v>
      </c>
    </row>
    <row r="56" spans="1:6" ht="20.25" customHeight="1" x14ac:dyDescent="0.15">
      <c r="A56" s="304"/>
      <c r="B56" s="309">
        <v>44496</v>
      </c>
      <c r="C56" s="310" t="s">
        <v>479</v>
      </c>
      <c r="D56" s="312">
        <v>21000000</v>
      </c>
      <c r="E56" s="312">
        <v>19500000</v>
      </c>
      <c r="F56" s="314">
        <v>0.9285714285714286</v>
      </c>
    </row>
    <row r="57" spans="1:6" ht="20.25" customHeight="1" x14ac:dyDescent="0.15">
      <c r="A57" s="305"/>
      <c r="B57" s="309"/>
      <c r="C57" s="311"/>
      <c r="D57" s="313"/>
      <c r="E57" s="313"/>
      <c r="F57" s="314"/>
    </row>
    <row r="58" spans="1:6" ht="20.25" customHeight="1" x14ac:dyDescent="0.15">
      <c r="A58" s="288" t="s">
        <v>30</v>
      </c>
      <c r="B58" s="278" t="s">
        <v>31</v>
      </c>
      <c r="C58" s="278" t="s">
        <v>296</v>
      </c>
      <c r="D58" s="290" t="s">
        <v>32</v>
      </c>
      <c r="E58" s="290"/>
      <c r="F58" s="291"/>
    </row>
    <row r="59" spans="1:6" ht="20.25" customHeight="1" x14ac:dyDescent="0.15">
      <c r="A59" s="289"/>
      <c r="B59" s="9" t="s">
        <v>436</v>
      </c>
      <c r="C59" s="9" t="s">
        <v>456</v>
      </c>
      <c r="D59" s="292" t="s">
        <v>455</v>
      </c>
      <c r="E59" s="293"/>
      <c r="F59" s="294"/>
    </row>
    <row r="60" spans="1:6" ht="20.25" customHeight="1" x14ac:dyDescent="0.15">
      <c r="A60" s="69" t="s">
        <v>492</v>
      </c>
      <c r="B60" s="295" t="s">
        <v>135</v>
      </c>
      <c r="C60" s="296"/>
      <c r="D60" s="297"/>
      <c r="E60" s="297"/>
      <c r="F60" s="298"/>
    </row>
    <row r="61" spans="1:6" ht="20.25" customHeight="1" x14ac:dyDescent="0.15">
      <c r="A61" s="69" t="s">
        <v>38</v>
      </c>
      <c r="B61" s="299" t="s">
        <v>273</v>
      </c>
      <c r="C61" s="297"/>
      <c r="D61" s="297"/>
      <c r="E61" s="297"/>
      <c r="F61" s="298"/>
    </row>
    <row r="62" spans="1:6" ht="20.25" customHeight="1" thickBot="1" x14ac:dyDescent="0.2">
      <c r="A62" s="62" t="s">
        <v>33</v>
      </c>
      <c r="B62" s="286"/>
      <c r="C62" s="286"/>
      <c r="D62" s="286"/>
      <c r="E62" s="286"/>
      <c r="F62" s="287"/>
    </row>
    <row r="63" spans="1:6" ht="20.25" customHeight="1" thickTop="1" x14ac:dyDescent="0.15">
      <c r="A63" s="61" t="s">
        <v>26</v>
      </c>
      <c r="B63" s="300" t="s">
        <v>431</v>
      </c>
      <c r="C63" s="301"/>
      <c r="D63" s="301"/>
      <c r="E63" s="301"/>
      <c r="F63" s="302"/>
    </row>
    <row r="64" spans="1:6" ht="20.25" customHeight="1" x14ac:dyDescent="0.15">
      <c r="A64" s="303" t="s">
        <v>34</v>
      </c>
      <c r="B64" s="306" t="s">
        <v>27</v>
      </c>
      <c r="C64" s="307" t="s">
        <v>74</v>
      </c>
      <c r="D64" s="276" t="s">
        <v>35</v>
      </c>
      <c r="E64" s="276" t="s">
        <v>28</v>
      </c>
      <c r="F64" s="277" t="s">
        <v>88</v>
      </c>
    </row>
    <row r="65" spans="1:6" ht="20.25" customHeight="1" x14ac:dyDescent="0.15">
      <c r="A65" s="304"/>
      <c r="B65" s="306"/>
      <c r="C65" s="308"/>
      <c r="D65" s="276" t="s">
        <v>36</v>
      </c>
      <c r="E65" s="276" t="s">
        <v>29</v>
      </c>
      <c r="F65" s="277" t="s">
        <v>37</v>
      </c>
    </row>
    <row r="66" spans="1:6" ht="20.25" customHeight="1" x14ac:dyDescent="0.15">
      <c r="A66" s="304"/>
      <c r="B66" s="309">
        <v>44497</v>
      </c>
      <c r="C66" s="310" t="s">
        <v>480</v>
      </c>
      <c r="D66" s="312">
        <v>6000000</v>
      </c>
      <c r="E66" s="312">
        <v>5700000</v>
      </c>
      <c r="F66" s="314">
        <v>0.95</v>
      </c>
    </row>
    <row r="67" spans="1:6" ht="20.25" customHeight="1" x14ac:dyDescent="0.15">
      <c r="A67" s="305"/>
      <c r="B67" s="309"/>
      <c r="C67" s="311"/>
      <c r="D67" s="313"/>
      <c r="E67" s="313"/>
      <c r="F67" s="314"/>
    </row>
    <row r="68" spans="1:6" ht="20.25" customHeight="1" x14ac:dyDescent="0.15">
      <c r="A68" s="288" t="s">
        <v>30</v>
      </c>
      <c r="B68" s="278" t="s">
        <v>31</v>
      </c>
      <c r="C68" s="278" t="s">
        <v>296</v>
      </c>
      <c r="D68" s="290" t="s">
        <v>32</v>
      </c>
      <c r="E68" s="290"/>
      <c r="F68" s="291"/>
    </row>
    <row r="69" spans="1:6" ht="20.25" customHeight="1" x14ac:dyDescent="0.15">
      <c r="A69" s="289"/>
      <c r="B69" s="9" t="s">
        <v>437</v>
      </c>
      <c r="C69" s="9" t="s">
        <v>458</v>
      </c>
      <c r="D69" s="292" t="s">
        <v>457</v>
      </c>
      <c r="E69" s="293"/>
      <c r="F69" s="294"/>
    </row>
    <row r="70" spans="1:6" ht="20.25" customHeight="1" x14ac:dyDescent="0.15">
      <c r="A70" s="69" t="s">
        <v>491</v>
      </c>
      <c r="B70" s="295" t="s">
        <v>135</v>
      </c>
      <c r="C70" s="296"/>
      <c r="D70" s="297"/>
      <c r="E70" s="297"/>
      <c r="F70" s="298"/>
    </row>
    <row r="71" spans="1:6" ht="20.25" customHeight="1" x14ac:dyDescent="0.15">
      <c r="A71" s="69" t="s">
        <v>38</v>
      </c>
      <c r="B71" s="299" t="s">
        <v>275</v>
      </c>
      <c r="C71" s="297"/>
      <c r="D71" s="297"/>
      <c r="E71" s="297"/>
      <c r="F71" s="298"/>
    </row>
    <row r="72" spans="1:6" ht="20.25" customHeight="1" thickBot="1" x14ac:dyDescent="0.2">
      <c r="A72" s="62" t="s">
        <v>33</v>
      </c>
      <c r="B72" s="286"/>
      <c r="C72" s="286"/>
      <c r="D72" s="286"/>
      <c r="E72" s="286"/>
      <c r="F72" s="287"/>
    </row>
    <row r="73" spans="1:6" ht="20.25" customHeight="1" thickTop="1" x14ac:dyDescent="0.15">
      <c r="A73" s="61" t="s">
        <v>26</v>
      </c>
      <c r="B73" s="300" t="s">
        <v>432</v>
      </c>
      <c r="C73" s="301"/>
      <c r="D73" s="301"/>
      <c r="E73" s="301"/>
      <c r="F73" s="302"/>
    </row>
    <row r="74" spans="1:6" ht="20.25" customHeight="1" x14ac:dyDescent="0.15">
      <c r="A74" s="303" t="s">
        <v>34</v>
      </c>
      <c r="B74" s="306" t="s">
        <v>27</v>
      </c>
      <c r="C74" s="307" t="s">
        <v>74</v>
      </c>
      <c r="D74" s="276" t="s">
        <v>35</v>
      </c>
      <c r="E74" s="276" t="s">
        <v>28</v>
      </c>
      <c r="F74" s="277" t="s">
        <v>88</v>
      </c>
    </row>
    <row r="75" spans="1:6" ht="20.25" customHeight="1" x14ac:dyDescent="0.15">
      <c r="A75" s="304"/>
      <c r="B75" s="306"/>
      <c r="C75" s="308"/>
      <c r="D75" s="276" t="s">
        <v>36</v>
      </c>
      <c r="E75" s="276" t="s">
        <v>29</v>
      </c>
      <c r="F75" s="277" t="s">
        <v>37</v>
      </c>
    </row>
    <row r="76" spans="1:6" ht="20.25" customHeight="1" x14ac:dyDescent="0.15">
      <c r="A76" s="304"/>
      <c r="B76" s="309">
        <v>44497</v>
      </c>
      <c r="C76" s="310" t="s">
        <v>481</v>
      </c>
      <c r="D76" s="312">
        <v>20000000</v>
      </c>
      <c r="E76" s="312">
        <v>17452000</v>
      </c>
      <c r="F76" s="314">
        <v>0.87260000000000004</v>
      </c>
    </row>
    <row r="77" spans="1:6" ht="20.25" customHeight="1" x14ac:dyDescent="0.15">
      <c r="A77" s="305"/>
      <c r="B77" s="309"/>
      <c r="C77" s="311"/>
      <c r="D77" s="313"/>
      <c r="E77" s="313"/>
      <c r="F77" s="314"/>
    </row>
    <row r="78" spans="1:6" ht="20.25" customHeight="1" x14ac:dyDescent="0.15">
      <c r="A78" s="288" t="s">
        <v>30</v>
      </c>
      <c r="B78" s="278" t="s">
        <v>31</v>
      </c>
      <c r="C78" s="278" t="s">
        <v>296</v>
      </c>
      <c r="D78" s="290" t="s">
        <v>32</v>
      </c>
      <c r="E78" s="290"/>
      <c r="F78" s="291"/>
    </row>
    <row r="79" spans="1:6" ht="20.25" customHeight="1" x14ac:dyDescent="0.15">
      <c r="A79" s="289"/>
      <c r="B79" s="9" t="s">
        <v>438</v>
      </c>
      <c r="C79" s="9" t="s">
        <v>460</v>
      </c>
      <c r="D79" s="292" t="s">
        <v>459</v>
      </c>
      <c r="E79" s="293"/>
      <c r="F79" s="294"/>
    </row>
    <row r="80" spans="1:6" ht="20.25" customHeight="1" x14ac:dyDescent="0.15">
      <c r="A80" s="69" t="s">
        <v>492</v>
      </c>
      <c r="B80" s="295" t="s">
        <v>135</v>
      </c>
      <c r="C80" s="296"/>
      <c r="D80" s="297"/>
      <c r="E80" s="297"/>
      <c r="F80" s="298"/>
    </row>
    <row r="81" spans="1:6" ht="20.25" customHeight="1" x14ac:dyDescent="0.15">
      <c r="A81" s="69" t="s">
        <v>38</v>
      </c>
      <c r="B81" s="299" t="s">
        <v>342</v>
      </c>
      <c r="C81" s="297"/>
      <c r="D81" s="297"/>
      <c r="E81" s="297"/>
      <c r="F81" s="298"/>
    </row>
    <row r="82" spans="1:6" ht="20.25" customHeight="1" thickBot="1" x14ac:dyDescent="0.2">
      <c r="A82" s="62" t="s">
        <v>33</v>
      </c>
      <c r="B82" s="286"/>
      <c r="C82" s="286"/>
      <c r="D82" s="286"/>
      <c r="E82" s="286"/>
      <c r="F82" s="287"/>
    </row>
    <row r="83" spans="1:6" ht="20.25" customHeight="1" thickTop="1" x14ac:dyDescent="0.15">
      <c r="A83" s="61" t="s">
        <v>26</v>
      </c>
      <c r="B83" s="300" t="s">
        <v>433</v>
      </c>
      <c r="C83" s="301"/>
      <c r="D83" s="301"/>
      <c r="E83" s="301"/>
      <c r="F83" s="302"/>
    </row>
    <row r="84" spans="1:6" ht="20.25" customHeight="1" x14ac:dyDescent="0.15">
      <c r="A84" s="303" t="s">
        <v>34</v>
      </c>
      <c r="B84" s="306" t="s">
        <v>27</v>
      </c>
      <c r="C84" s="307" t="s">
        <v>74</v>
      </c>
      <c r="D84" s="276" t="s">
        <v>35</v>
      </c>
      <c r="E84" s="276" t="s">
        <v>28</v>
      </c>
      <c r="F84" s="277" t="s">
        <v>88</v>
      </c>
    </row>
    <row r="85" spans="1:6" ht="20.25" customHeight="1" x14ac:dyDescent="0.15">
      <c r="A85" s="304"/>
      <c r="B85" s="306"/>
      <c r="C85" s="308"/>
      <c r="D85" s="276" t="s">
        <v>36</v>
      </c>
      <c r="E85" s="276" t="s">
        <v>29</v>
      </c>
      <c r="F85" s="277" t="s">
        <v>37</v>
      </c>
    </row>
    <row r="86" spans="1:6" ht="20.25" customHeight="1" x14ac:dyDescent="0.15">
      <c r="A86" s="304"/>
      <c r="B86" s="309">
        <v>44498</v>
      </c>
      <c r="C86" s="310" t="s">
        <v>482</v>
      </c>
      <c r="D86" s="312">
        <v>17180000</v>
      </c>
      <c r="E86" s="312">
        <v>15880000</v>
      </c>
      <c r="F86" s="314">
        <v>0.92433061699650754</v>
      </c>
    </row>
    <row r="87" spans="1:6" ht="20.25" customHeight="1" x14ac:dyDescent="0.15">
      <c r="A87" s="305"/>
      <c r="B87" s="309"/>
      <c r="C87" s="311"/>
      <c r="D87" s="313"/>
      <c r="E87" s="313"/>
      <c r="F87" s="314"/>
    </row>
    <row r="88" spans="1:6" ht="20.25" customHeight="1" x14ac:dyDescent="0.15">
      <c r="A88" s="288" t="s">
        <v>30</v>
      </c>
      <c r="B88" s="278" t="s">
        <v>31</v>
      </c>
      <c r="C88" s="278" t="s">
        <v>296</v>
      </c>
      <c r="D88" s="290" t="s">
        <v>32</v>
      </c>
      <c r="E88" s="290"/>
      <c r="F88" s="291"/>
    </row>
    <row r="89" spans="1:6" ht="20.25" customHeight="1" x14ac:dyDescent="0.15">
      <c r="A89" s="289"/>
      <c r="B89" s="9" t="s">
        <v>137</v>
      </c>
      <c r="C89" s="9" t="s">
        <v>462</v>
      </c>
      <c r="D89" s="292" t="s">
        <v>461</v>
      </c>
      <c r="E89" s="293"/>
      <c r="F89" s="294"/>
    </row>
    <row r="90" spans="1:6" ht="20.25" customHeight="1" x14ac:dyDescent="0.15">
      <c r="A90" s="69" t="s">
        <v>492</v>
      </c>
      <c r="B90" s="295" t="s">
        <v>135</v>
      </c>
      <c r="C90" s="296"/>
      <c r="D90" s="297"/>
      <c r="E90" s="297"/>
      <c r="F90" s="298"/>
    </row>
    <row r="91" spans="1:6" ht="20.25" customHeight="1" x14ac:dyDescent="0.15">
      <c r="A91" s="69" t="s">
        <v>38</v>
      </c>
      <c r="B91" s="299" t="s">
        <v>297</v>
      </c>
      <c r="C91" s="297"/>
      <c r="D91" s="297"/>
      <c r="E91" s="297"/>
      <c r="F91" s="298"/>
    </row>
    <row r="92" spans="1:6" ht="20.25" customHeight="1" thickBot="1" x14ac:dyDescent="0.2">
      <c r="A92" s="62" t="s">
        <v>33</v>
      </c>
      <c r="B92" s="286"/>
      <c r="C92" s="286"/>
      <c r="D92" s="286"/>
      <c r="E92" s="286"/>
      <c r="F92" s="287"/>
    </row>
    <row r="93" spans="1:6" ht="20.25" customHeight="1" thickTop="1" x14ac:dyDescent="0.15"/>
  </sheetData>
  <mergeCells count="135">
    <mergeCell ref="B92:F92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42:F42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A28:A29"/>
    <mergeCell ref="D28:F28"/>
    <mergeCell ref="D29:F29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52:F52"/>
    <mergeCell ref="A8:A9"/>
    <mergeCell ref="D8:F8"/>
    <mergeCell ref="D9:F9"/>
    <mergeCell ref="B10:F10"/>
    <mergeCell ref="B11:F11"/>
    <mergeCell ref="A18:A19"/>
    <mergeCell ref="D18:F18"/>
    <mergeCell ref="D19:F19"/>
    <mergeCell ref="B20:F20"/>
    <mergeCell ref="B21:F2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0:F30"/>
    <mergeCell ref="B31:F31"/>
    <mergeCell ref="B22:F22"/>
  </mergeCells>
  <phoneticPr fontId="2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A5" sqref="A5"/>
    </sheetView>
  </sheetViews>
  <sheetFormatPr defaultRowHeight="24" customHeight="1" x14ac:dyDescent="0.25"/>
  <cols>
    <col min="1" max="1" width="9.6640625" style="32" customWidth="1"/>
    <col min="2" max="2" width="42.21875" style="32" customWidth="1"/>
    <col min="3" max="3" width="11.109375" style="32" customWidth="1"/>
    <col min="4" max="4" width="14" style="32" customWidth="1"/>
    <col min="5" max="5" width="9.44140625" style="32" customWidth="1"/>
    <col min="6" max="6" width="14" style="32" customWidth="1"/>
    <col min="7" max="7" width="9.5546875" style="32" customWidth="1"/>
    <col min="8" max="8" width="14" style="32" customWidth="1"/>
    <col min="9" max="9" width="27.21875" style="32" customWidth="1"/>
    <col min="10" max="16384" width="8.88671875" style="30"/>
  </cols>
  <sheetData>
    <row r="1" spans="1:9" s="47" customFormat="1" ht="36" customHeight="1" x14ac:dyDescent="0.55000000000000004">
      <c r="A1" s="315" t="s">
        <v>72</v>
      </c>
      <c r="B1" s="315"/>
      <c r="C1" s="315"/>
      <c r="D1" s="315"/>
      <c r="E1" s="315"/>
      <c r="F1" s="315"/>
      <c r="G1" s="315"/>
      <c r="H1" s="315"/>
      <c r="I1" s="315"/>
    </row>
    <row r="2" spans="1:9" ht="24" customHeight="1" x14ac:dyDescent="0.25">
      <c r="A2" s="88" t="s">
        <v>91</v>
      </c>
      <c r="B2" s="88"/>
      <c r="C2" s="33"/>
      <c r="D2" s="33"/>
      <c r="E2" s="33"/>
      <c r="F2" s="33"/>
      <c r="G2" s="33"/>
      <c r="H2" s="33"/>
      <c r="I2" s="34" t="s">
        <v>82</v>
      </c>
    </row>
    <row r="3" spans="1:9" ht="24" customHeight="1" x14ac:dyDescent="0.25">
      <c r="A3" s="320" t="s">
        <v>3</v>
      </c>
      <c r="B3" s="318" t="s">
        <v>4</v>
      </c>
      <c r="C3" s="318" t="s">
        <v>62</v>
      </c>
      <c r="D3" s="318" t="s">
        <v>74</v>
      </c>
      <c r="E3" s="316" t="s">
        <v>75</v>
      </c>
      <c r="F3" s="317"/>
      <c r="G3" s="316" t="s">
        <v>76</v>
      </c>
      <c r="H3" s="317"/>
      <c r="I3" s="318" t="s">
        <v>73</v>
      </c>
    </row>
    <row r="4" spans="1:9" ht="24" customHeight="1" x14ac:dyDescent="0.25">
      <c r="A4" s="321"/>
      <c r="B4" s="319"/>
      <c r="C4" s="319"/>
      <c r="D4" s="319"/>
      <c r="E4" s="64" t="s">
        <v>79</v>
      </c>
      <c r="F4" s="64" t="s">
        <v>80</v>
      </c>
      <c r="G4" s="64" t="s">
        <v>79</v>
      </c>
      <c r="H4" s="64" t="s">
        <v>80</v>
      </c>
      <c r="I4" s="319"/>
    </row>
    <row r="5" spans="1:9" ht="24" customHeight="1" x14ac:dyDescent="0.25">
      <c r="A5" s="5" t="s">
        <v>90</v>
      </c>
      <c r="B5" s="279" t="s">
        <v>498</v>
      </c>
      <c r="C5" s="103" t="s">
        <v>499</v>
      </c>
      <c r="D5" s="103" t="s">
        <v>500</v>
      </c>
      <c r="E5" s="105">
        <v>78243200</v>
      </c>
      <c r="F5" s="103" t="s">
        <v>500</v>
      </c>
      <c r="G5" s="105">
        <v>54814480</v>
      </c>
      <c r="H5" s="103" t="s">
        <v>500</v>
      </c>
      <c r="I5" s="9" t="s">
        <v>501</v>
      </c>
    </row>
    <row r="6" spans="1:9" ht="24" customHeight="1" x14ac:dyDescent="0.25">
      <c r="A6" s="5" t="s">
        <v>90</v>
      </c>
      <c r="B6" s="6" t="s">
        <v>502</v>
      </c>
      <c r="C6" s="103" t="s">
        <v>503</v>
      </c>
      <c r="D6" s="103" t="s">
        <v>505</v>
      </c>
      <c r="E6" s="105">
        <v>744000</v>
      </c>
      <c r="F6" s="103" t="s">
        <v>506</v>
      </c>
      <c r="G6" s="105">
        <v>2976000</v>
      </c>
      <c r="H6" s="103" t="s">
        <v>504</v>
      </c>
      <c r="I6" s="9" t="s">
        <v>501</v>
      </c>
    </row>
    <row r="7" spans="1:9" ht="24" customHeight="1" x14ac:dyDescent="0.25">
      <c r="A7" s="5"/>
      <c r="B7" s="122" t="s">
        <v>127</v>
      </c>
      <c r="C7" s="103"/>
      <c r="D7" s="103"/>
      <c r="E7" s="105"/>
      <c r="F7" s="103"/>
      <c r="G7" s="105"/>
      <c r="H7" s="103"/>
      <c r="I7" s="9"/>
    </row>
    <row r="8" spans="1:9" ht="24" customHeight="1" x14ac:dyDescent="0.25">
      <c r="A8" s="5"/>
      <c r="B8" s="6"/>
      <c r="C8" s="103"/>
      <c r="D8" s="103"/>
      <c r="E8" s="105"/>
      <c r="F8" s="103"/>
      <c r="G8" s="105"/>
      <c r="H8" s="103"/>
      <c r="I8" s="9"/>
    </row>
    <row r="9" spans="1:9" ht="24" customHeight="1" x14ac:dyDescent="0.25">
      <c r="A9" s="5"/>
      <c r="B9" s="6"/>
      <c r="C9" s="103"/>
      <c r="D9" s="103"/>
      <c r="E9" s="105"/>
      <c r="F9" s="103"/>
      <c r="G9" s="105"/>
      <c r="H9" s="103"/>
      <c r="I9" s="9"/>
    </row>
    <row r="10" spans="1:9" ht="24" customHeight="1" x14ac:dyDescent="0.25">
      <c r="A10" s="5"/>
      <c r="B10" s="6"/>
      <c r="C10" s="103"/>
      <c r="D10" s="103"/>
      <c r="E10" s="105"/>
      <c r="F10" s="103"/>
      <c r="G10" s="105"/>
      <c r="H10" s="103"/>
      <c r="I10" s="9"/>
    </row>
    <row r="11" spans="1:9" ht="24" customHeight="1" x14ac:dyDescent="0.25">
      <c r="A11" s="5"/>
      <c r="B11" s="6"/>
      <c r="C11" s="103"/>
      <c r="D11" s="103"/>
      <c r="E11" s="105"/>
      <c r="F11" s="103"/>
      <c r="G11" s="105"/>
      <c r="H11" s="103"/>
      <c r="I11" s="9"/>
    </row>
    <row r="12" spans="1:9" ht="24" customHeight="1" x14ac:dyDescent="0.25">
      <c r="A12" s="5"/>
      <c r="B12" s="6"/>
      <c r="C12" s="103"/>
      <c r="D12" s="103"/>
      <c r="E12" s="105"/>
      <c r="F12" s="103"/>
      <c r="G12" s="105"/>
      <c r="H12" s="103"/>
      <c r="I12" s="9"/>
    </row>
    <row r="13" spans="1:9" ht="24" customHeight="1" x14ac:dyDescent="0.25">
      <c r="A13" s="5"/>
      <c r="B13" s="6"/>
      <c r="C13" s="103"/>
      <c r="D13" s="103"/>
      <c r="E13" s="105"/>
      <c r="F13" s="103"/>
      <c r="G13" s="105"/>
      <c r="H13" s="103"/>
      <c r="I13" s="9"/>
    </row>
    <row r="14" spans="1:9" ht="24" customHeight="1" x14ac:dyDescent="0.25">
      <c r="A14" s="5"/>
      <c r="B14" s="6"/>
      <c r="C14" s="103"/>
      <c r="D14" s="103"/>
      <c r="E14" s="105"/>
      <c r="F14" s="103"/>
      <c r="G14" s="105"/>
      <c r="H14" s="103"/>
      <c r="I14" s="9"/>
    </row>
    <row r="15" spans="1:9" ht="24" customHeight="1" x14ac:dyDescent="0.25">
      <c r="A15" s="5"/>
      <c r="B15" s="6"/>
      <c r="C15" s="103"/>
      <c r="D15" s="103"/>
      <c r="E15" s="105"/>
      <c r="F15" s="103"/>
      <c r="G15" s="105"/>
      <c r="H15" s="103"/>
      <c r="I15" s="9"/>
    </row>
    <row r="16" spans="1:9" ht="24" customHeight="1" x14ac:dyDescent="0.25">
      <c r="A16" s="5"/>
      <c r="B16" s="6"/>
      <c r="C16" s="104"/>
      <c r="D16" s="104"/>
      <c r="E16" s="106"/>
      <c r="F16" s="104"/>
      <c r="G16" s="106"/>
      <c r="H16" s="104"/>
      <c r="I16" s="9"/>
    </row>
    <row r="17" spans="3:9" ht="24" customHeight="1" x14ac:dyDescent="0.25">
      <c r="C17" s="63"/>
      <c r="D17" s="63"/>
      <c r="E17" s="63"/>
      <c r="F17" s="63"/>
      <c r="G17" s="63"/>
      <c r="H17" s="63"/>
      <c r="I17" s="63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2021-11-05T05:05:42Z</dcterms:modified>
</cp:coreProperties>
</file>