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2021. 9월 계약정보공개(2021.09.02.)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externalReferences>
    <externalReference r:id="rId11"/>
  </externalReferences>
  <definedNames>
    <definedName name="_xlnm._FilterDatabase" localSheetId="7" hidden="1">계약현황공개!$A$2:$E$2</definedName>
    <definedName name="_xlnm._FilterDatabase" localSheetId="6" hidden="1">대금지급현황!$A$3:$M$3</definedName>
    <definedName name="_xlnm._FilterDatabase" localSheetId="1" hidden="1">용역발주계획!$A$3:$L$9</definedName>
    <definedName name="_xlnm._FilterDatabase" localSheetId="5" hidden="1">준공검사현황!$A$3:$M$3</definedName>
  </definedNames>
  <calcPr calcId="162913"/>
</workbook>
</file>

<file path=xl/calcChain.xml><?xml version="1.0" encoding="utf-8"?>
<calcChain xmlns="http://schemas.openxmlformats.org/spreadsheetml/2006/main">
  <c r="H79" i="6" l="1"/>
  <c r="K79" i="6" s="1"/>
  <c r="H78" i="6"/>
  <c r="K78" i="6" s="1"/>
  <c r="H77" i="6"/>
  <c r="K77" i="6" s="1"/>
  <c r="H76" i="6"/>
  <c r="K76" i="6" s="1"/>
  <c r="H75" i="6"/>
  <c r="K75" i="6" s="1"/>
  <c r="H74" i="6"/>
  <c r="F61" i="6"/>
  <c r="F36" i="6"/>
  <c r="F29" i="6"/>
  <c r="F22" i="6"/>
  <c r="F18" i="6"/>
  <c r="F17" i="6"/>
  <c r="F16" i="6"/>
  <c r="F15" i="6"/>
  <c r="F13" i="6"/>
  <c r="F12" i="6"/>
  <c r="F11" i="6"/>
  <c r="F10" i="6"/>
  <c r="F9" i="6"/>
  <c r="F8" i="6"/>
  <c r="F7" i="6"/>
  <c r="F6" i="6"/>
  <c r="F5" i="6"/>
  <c r="F4" i="6"/>
  <c r="P8" i="4"/>
  <c r="M8" i="4"/>
  <c r="P7" i="4"/>
  <c r="M7" i="4"/>
  <c r="P6" i="4"/>
  <c r="M6" i="4"/>
  <c r="P5" i="4"/>
  <c r="M5" i="4"/>
  <c r="F34" i="6" l="1"/>
  <c r="H67" i="6"/>
  <c r="H68" i="6"/>
  <c r="K68" i="6" s="1"/>
  <c r="H69" i="6"/>
  <c r="K69" i="6" s="1"/>
  <c r="H70" i="6"/>
  <c r="K70" i="6" s="1"/>
  <c r="H71" i="6"/>
  <c r="K71" i="6" s="1"/>
  <c r="H72" i="6"/>
  <c r="K72" i="6" s="1"/>
  <c r="H73" i="6"/>
  <c r="K73" i="6" s="1"/>
  <c r="K74" i="6"/>
  <c r="H62" i="6" l="1"/>
  <c r="K62" i="6" s="1"/>
  <c r="H63" i="6"/>
  <c r="K63" i="6" s="1"/>
  <c r="H64" i="6"/>
  <c r="K64" i="6" s="1"/>
  <c r="H65" i="6"/>
  <c r="K65" i="6" s="1"/>
  <c r="H66" i="6"/>
  <c r="K66" i="6" s="1"/>
  <c r="K67" i="6"/>
  <c r="H80" i="6"/>
  <c r="K80" i="6" s="1"/>
  <c r="K81" i="6"/>
  <c r="C62" i="5" l="1"/>
  <c r="B62" i="5"/>
  <c r="P13" i="4" l="1"/>
  <c r="M13" i="4"/>
  <c r="P12" i="4"/>
  <c r="M12" i="4"/>
  <c r="P11" i="4"/>
  <c r="M11" i="4"/>
  <c r="P10" i="4"/>
  <c r="M10" i="4"/>
  <c r="P9" i="4"/>
  <c r="M9" i="4"/>
  <c r="H51" i="6" l="1"/>
  <c r="K51" i="6" s="1"/>
  <c r="H52" i="6"/>
  <c r="K52" i="6" s="1"/>
  <c r="H53" i="6"/>
  <c r="K53" i="6" s="1"/>
  <c r="H54" i="6"/>
  <c r="K54" i="6" s="1"/>
  <c r="H55" i="6"/>
  <c r="K55" i="6" s="1"/>
  <c r="H56" i="6"/>
  <c r="K56" i="6" s="1"/>
  <c r="H57" i="6"/>
  <c r="K57" i="6" s="1"/>
  <c r="H58" i="6"/>
  <c r="K58" i="6" s="1"/>
  <c r="H59" i="6"/>
  <c r="K59" i="6" s="1"/>
  <c r="H60" i="6"/>
  <c r="K60" i="6" s="1"/>
  <c r="H61" i="6"/>
  <c r="K61" i="6" s="1"/>
  <c r="F25" i="6"/>
  <c r="H45" i="6" l="1"/>
  <c r="K45" i="6" s="1"/>
  <c r="H50" i="6" l="1"/>
  <c r="K50" i="6" s="1"/>
  <c r="K82" i="6"/>
  <c r="K83" i="6"/>
  <c r="H42" i="6"/>
  <c r="K42" i="6" s="1"/>
  <c r="H43" i="6"/>
  <c r="K43" i="6" s="1"/>
  <c r="H44" i="6"/>
  <c r="K44" i="6" s="1"/>
  <c r="H46" i="6"/>
  <c r="K46" i="6" s="1"/>
  <c r="H47" i="6"/>
  <c r="K47" i="6" s="1"/>
  <c r="H48" i="6"/>
  <c r="K48" i="6" s="1"/>
  <c r="H49" i="6"/>
  <c r="K49" i="6" s="1"/>
  <c r="E40" i="6"/>
  <c r="E38" i="6"/>
  <c r="E39" i="6"/>
  <c r="H29" i="6" l="1"/>
  <c r="K29" i="6" s="1"/>
  <c r="H30" i="6"/>
  <c r="K30" i="6" s="1"/>
  <c r="H31" i="6"/>
  <c r="K31" i="6" s="1"/>
  <c r="H27" i="6"/>
  <c r="K27" i="6" s="1"/>
  <c r="H32" i="6"/>
  <c r="K32" i="6" s="1"/>
  <c r="H33" i="6"/>
  <c r="K33" i="6" s="1"/>
  <c r="H34" i="6"/>
  <c r="K34" i="6" s="1"/>
  <c r="H35" i="6"/>
  <c r="K35" i="6" s="1"/>
  <c r="H36" i="6"/>
  <c r="K36" i="6" s="1"/>
  <c r="H37" i="6"/>
  <c r="K37" i="6" s="1"/>
  <c r="H38" i="6"/>
  <c r="K38" i="6" s="1"/>
  <c r="H39" i="6"/>
  <c r="K39" i="6" s="1"/>
  <c r="H40" i="6"/>
  <c r="K40" i="6" s="1"/>
  <c r="H41" i="6"/>
  <c r="K41" i="6" s="1"/>
  <c r="H25" i="6" l="1"/>
  <c r="K25" i="6" s="1"/>
  <c r="H24" i="6"/>
  <c r="K24" i="6" s="1"/>
  <c r="H23" i="6"/>
  <c r="K23" i="6" s="1"/>
  <c r="H22" i="6"/>
  <c r="K22" i="6" s="1"/>
  <c r="H21" i="6"/>
  <c r="K21" i="6" s="1"/>
  <c r="H20" i="6"/>
  <c r="K20" i="6" s="1"/>
  <c r="H19" i="6"/>
  <c r="K19" i="6" s="1"/>
  <c r="H18" i="6" l="1"/>
  <c r="K18" i="6" s="1"/>
  <c r="H17" i="6"/>
  <c r="K17" i="6" s="1"/>
  <c r="H28" i="6" l="1"/>
  <c r="K28" i="6" s="1"/>
  <c r="H16" i="6"/>
  <c r="K16" i="6" s="1"/>
  <c r="H15" i="6"/>
  <c r="K15" i="6" s="1"/>
  <c r="H14" i="6"/>
  <c r="K14" i="6" s="1"/>
  <c r="H4" i="6"/>
  <c r="K4" i="6" s="1"/>
  <c r="H5" i="6"/>
  <c r="K5" i="6" s="1"/>
  <c r="H6" i="6"/>
  <c r="K6" i="6" s="1"/>
  <c r="H7" i="6"/>
  <c r="K7" i="6" s="1"/>
  <c r="H8" i="6"/>
  <c r="K8" i="6" s="1"/>
  <c r="H9" i="6"/>
  <c r="K9" i="6" s="1"/>
  <c r="H10" i="6"/>
  <c r="K10" i="6" s="1"/>
  <c r="H11" i="6"/>
  <c r="K11" i="6" s="1"/>
  <c r="H12" i="6"/>
  <c r="K12" i="6" s="1"/>
  <c r="H13" i="6"/>
  <c r="K13" i="6" s="1"/>
  <c r="M18" i="4" l="1"/>
  <c r="P18" i="4"/>
  <c r="M19" i="4"/>
  <c r="P19" i="4"/>
  <c r="M20" i="4"/>
  <c r="P20" i="4"/>
  <c r="M14" i="4" l="1"/>
  <c r="M15" i="4"/>
  <c r="M16" i="4"/>
  <c r="M17" i="4"/>
  <c r="P14" i="4"/>
  <c r="P15" i="4"/>
  <c r="P16" i="4"/>
  <c r="P17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<sst xmlns="http://schemas.openxmlformats.org/spreadsheetml/2006/main" count="1302" uniqueCount="446">
  <si>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</si>
  <si>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</si>
  <si>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</si>
  <si>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</si>
  <si>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</si>
  <si>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</si>
  <si>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</si>
  <si>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</si>
  <si>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</si>
  <si>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</si>
  <si>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</si>
  <si>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</si>
  <si>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</si>
  <si>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</si>
  <si>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</si>
  <si>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</si>
  <si>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</si>
  <si>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</si>
  <si>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</si>
  <si>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</si>
  <si>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</si>
  <si>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</si>
  <si>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</si>
  <si>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</si>
  <si>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</si>
  <si>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</si>
  <si>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</si>
  <si>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</si>
  <si>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</si>
  <si>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</si>
  <si>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</si>
  <si>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</si>
  <si>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</si>
  <si>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</si>
  <si>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</si>
  <si>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</si>
  <si>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</si>
  <si>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</si>
  <si>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</si>
  <si>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</si>
  <si>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</si>
  <si>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</si>
  <si>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</si>
  <si>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</si>
  <si>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</si>
  <si>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</si>
  <si>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</si>
  <si>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</si>
  <si>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</si>
  <si>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</si>
  <si>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</si>
  <si>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</si>
  <si>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</si>
  <si>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</si>
  <si>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</si>
  <si>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</si>
  <si>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</si>
  <si>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</si>
  <si>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</si>
  <si>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</si>
  <si>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</si>
  <si>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</si>
  <si>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</si>
  <si>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</si>
  <si>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</si>
  <si>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</si>
  <si>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</si>
  <si>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</si>
  <si>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</si>
  <si>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</si>
  <si>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</si>
  <si>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</si>
  <si>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</si>
  <si>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</si>
  <si>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</si>
  <si>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</si>
  <si>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</si>
  <si>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</si>
  <si>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</si>
  <si>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</si>
  <si>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</si>
  <si>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</si>
  <si>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</si>
  <si>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</si>
  <si>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</si>
  <si>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</si>
  <si>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</si>
  <si>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</si>
  <si>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</si>
  <si>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전략경영본부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</si>
  <si>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</si>
  <si>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</si>
  <si>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</si>
  <si>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</si>
  <si>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</si>
  <si>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</si>
  <si>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개인성과평가 운영 위탁용역</t>
  </si>
  <si>
    <t>수의계약</t>
  </si>
  <si>
    <t>언론 보도자료 분석 위탁용역</t>
  </si>
  <si>
    <t>계약방법</t>
    <phoneticPr fontId="2" type="noConversion"/>
  </si>
  <si>
    <t>세부자문 서비스 용역</t>
  </si>
  <si>
    <t>장태수세무회계사무소</t>
  </si>
  <si>
    <t>신도종합서비스</t>
  </si>
  <si>
    <t>본부 서버 코로케이션(웹 방화벽) 신청(1차계약)</t>
  </si>
  <si>
    <t>㈜케이티</t>
  </si>
  <si>
    <t>2021년 실시간 통합 설문조사 플랫폼 서비스 신청</t>
  </si>
  <si>
    <t>후퍼㈜</t>
  </si>
  <si>
    <t>2021년 업무용 복합기 임차</t>
  </si>
  <si>
    <t>2021년 웹 메일 호스팅 운영</t>
  </si>
  <si>
    <t>㈜가비아</t>
  </si>
  <si>
    <t>2021년도 보건관리자 업무 위탁관리</t>
  </si>
  <si>
    <t>(사)대한산업안전협회 경인지역본부</t>
  </si>
  <si>
    <t>노무자문계약</t>
  </si>
  <si>
    <t>노무법인 로고스</t>
  </si>
  <si>
    <t>정보시스템 통합 유지관리 연장 계약</t>
  </si>
  <si>
    <t>㈜미소아이티</t>
  </si>
  <si>
    <t>법률자문계약</t>
  </si>
  <si>
    <t>경기남부법률사무소</t>
  </si>
  <si>
    <t>시설물 위탁운영(렌탈) 2차 계약</t>
  </si>
  <si>
    <t>에스케이매직㈜</t>
  </si>
  <si>
    <t>2021년도 안전관리자 업무 위탁관리</t>
  </si>
  <si>
    <t>(사)대한산업안전협회 성남지회</t>
  </si>
  <si>
    <t>2021년 성남시 청소년 빅데이터 플랫폼 운영</t>
  </si>
  <si>
    <t>㈜데이터드리븐</t>
  </si>
  <si>
    <t>물품</t>
  </si>
  <si>
    <t>용역</t>
  </si>
  <si>
    <t>휴대용 영상편집기 구입</t>
  </si>
  <si>
    <t>동영상 카메라 구입</t>
  </si>
  <si>
    <t>-이하빈칸-</t>
    <phoneticPr fontId="2" type="noConversion"/>
  </si>
  <si>
    <t>본부 인터넷망 사용 신청(2021~2023년)(1차계약)</t>
  </si>
  <si>
    <t>본부 인터넷전화 사용 신청(2021~2023년)(1차계약)</t>
  </si>
  <si>
    <t>전략경영본부 업무용 차량임차(대표이사 전용차량)</t>
  </si>
  <si>
    <t>㈜삼성통운</t>
  </si>
  <si>
    <t>㈜삼성통운</t>
    <phoneticPr fontId="2" type="noConversion"/>
  </si>
  <si>
    <t>2021.01.01.</t>
    <phoneticPr fontId="2" type="noConversion"/>
  </si>
  <si>
    <t>2020.11.01.~2021.10.31.</t>
    <phoneticPr fontId="2" type="noConversion"/>
  </si>
  <si>
    <t>㈜펄슨텔</t>
  </si>
  <si>
    <t>추정가격이 2천만원 이하인 물품의 제조·구매·용역 계약(제25조제1항제5호)</t>
  </si>
  <si>
    <t>2021년도 주요업무계획 청취자료 제작</t>
  </si>
  <si>
    <t>㈜프린트라인</t>
  </si>
  <si>
    <t>직원 복리후생 물품 구입</t>
  </si>
  <si>
    <t>직원 격려물품(김 세트) 구입</t>
  </si>
  <si>
    <t>(신)청아종합유통</t>
  </si>
  <si>
    <t>전략경영본부</t>
    <phoneticPr fontId="2" type="noConversion"/>
  </si>
  <si>
    <t>험멜스포츠</t>
    <phoneticPr fontId="2" type="noConversion"/>
  </si>
  <si>
    <t>준공</t>
    <phoneticPr fontId="2" type="noConversion"/>
  </si>
  <si>
    <t>준공</t>
    <phoneticPr fontId="2" type="noConversion"/>
  </si>
  <si>
    <t>2020년 재무회계결산 감사</t>
  </si>
  <si>
    <t>미래세무회계사무소</t>
  </si>
  <si>
    <t>2021.02.25.</t>
    <phoneticPr fontId="2" type="noConversion"/>
  </si>
  <si>
    <t>원격교육 훈련위탁계약</t>
  </si>
  <si>
    <t>제31회 개방형임기직, 일반직 및 제4회 공무직 채용 위탁 용역</t>
  </si>
  <si>
    <t>전략적 성과관리 교육 운영</t>
  </si>
  <si>
    <t>사업지원본부</t>
    <phoneticPr fontId="2" type="noConversion"/>
  </si>
  <si>
    <t>사업지원본부</t>
    <phoneticPr fontId="2" type="noConversion"/>
  </si>
  <si>
    <t>(사)대한산업안전협회</t>
  </si>
  <si>
    <t>인크루트㈜</t>
  </si>
  <si>
    <t>지방공기업평가원</t>
  </si>
  <si>
    <t>주식회사 커넥텀</t>
  </si>
  <si>
    <t>서울지방조달청</t>
  </si>
  <si>
    <t>2020년 성남시청소년재단 연차보고서 제작</t>
  </si>
  <si>
    <t>준공</t>
    <phoneticPr fontId="2" type="noConversion"/>
  </si>
  <si>
    <t>캐비닛구입</t>
  </si>
  <si>
    <t>직원채용 위탁 용역(변경계약)</t>
  </si>
  <si>
    <t>2021년(20년 실적) 경영평가 보고서 제작</t>
  </si>
  <si>
    <t>2021년 이슈페이퍼 전문가 컨설팅</t>
  </si>
  <si>
    <t>평화학교(초등/중등) 운영을 위한 워크북 제작</t>
  </si>
  <si>
    <t>정보시스템 통합유지관리 용역사업용 인터넷망 사용 신청</t>
  </si>
  <si>
    <t>2021년 MS 소프트웨어 구입(Microsoft 365)</t>
  </si>
  <si>
    <t>2021년 MS 소프트웨어 구입(MS GAS)</t>
  </si>
  <si>
    <t>2021년 한글 소프트웨어 구입</t>
  </si>
  <si>
    <t>2021년 보안프로그램 구입</t>
  </si>
  <si>
    <t>플러스디자인하우스</t>
  </si>
  <si>
    <t>비에이치에듀랩㈜</t>
  </si>
  <si>
    <t>조아트</t>
  </si>
  <si>
    <t>㈜한국인프라</t>
  </si>
  <si>
    <t>온디자인㈜</t>
  </si>
  <si>
    <t>2021.02.18.</t>
  </si>
  <si>
    <t>준공</t>
    <phoneticPr fontId="2" type="noConversion"/>
  </si>
  <si>
    <t>2020.02.10.</t>
  </si>
  <si>
    <t>매월</t>
    <phoneticPr fontId="2" type="noConversion"/>
  </si>
  <si>
    <t>준공</t>
    <phoneticPr fontId="2" type="noConversion"/>
  </si>
  <si>
    <t>2021년 학교폭력 예방 및 민주시민 교육 평화학교 지도자 교육 운영</t>
  </si>
  <si>
    <t>재단 홍보 영상 수정제작 용역</t>
  </si>
  <si>
    <t>2021 성남청소년정책포럼 영상콘텐츠 제작</t>
  </si>
  <si>
    <t>재단 캐릭터 굿즈(2종) 제작</t>
  </si>
  <si>
    <t xml:space="preserve">2021년 청년창업 오픈마켓 개설 및 디자인 컨설팅 위탁 </t>
  </si>
  <si>
    <t>2021년 청소년·청년 노동인권 박람회 온라인 서비스 이용</t>
  </si>
  <si>
    <t>노동인권 박람회 AI 자기소개서 분석기 이용</t>
  </si>
  <si>
    <t>2021년 성남 청소년-청년 포럼 영상편집</t>
  </si>
  <si>
    <t>재단 홍보 책자 제작</t>
  </si>
  <si>
    <t>다행교육협동조합</t>
  </si>
  <si>
    <t>㈜타임미디어</t>
  </si>
  <si>
    <t>요지경필름</t>
  </si>
  <si>
    <t>㈜준보코리아</t>
  </si>
  <si>
    <t>오와이오</t>
  </si>
  <si>
    <t>㈜나무씨엔에스</t>
  </si>
  <si>
    <t>㈜코멘토</t>
  </si>
  <si>
    <t>소나무 필름</t>
  </si>
  <si>
    <t>준공</t>
    <phoneticPr fontId="2" type="noConversion"/>
  </si>
  <si>
    <t>준공</t>
    <phoneticPr fontId="2" type="noConversion"/>
  </si>
  <si>
    <t>2021.04.16.</t>
    <phoneticPr fontId="2" type="noConversion"/>
  </si>
  <si>
    <t>준공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</si>
  <si>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</si>
  <si>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</si>
  <si>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</si>
  <si>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</si>
  <si>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직원채용 위탁 용역(변경계약)</t>
    <phoneticPr fontId="2" type="noConversion"/>
  </si>
  <si>
    <r>
      <t>2021.05.31</t>
    </r>
    <r>
      <rPr>
        <sz val="6"/>
        <color theme="1"/>
        <rFont val="맑은 고딕"/>
        <family val="3"/>
        <charset val="129"/>
        <scheme val="major"/>
      </rPr>
      <t>.
(채용전형 종료 시)</t>
    </r>
    <phoneticPr fontId="2" type="noConversion"/>
  </si>
  <si>
    <t>노동인권 박람회 알쓸신동 가로등 현수막 제작</t>
  </si>
  <si>
    <t>노트북 컴퓨터 구입</t>
    <phoneticPr fontId="2" type="noConversion"/>
  </si>
  <si>
    <t>서울지방조달청</t>
    <phoneticPr fontId="2" type="noConversion"/>
  </si>
  <si>
    <t>노트북 컴퓨터 구입</t>
    <phoneticPr fontId="2" type="noConversion"/>
  </si>
  <si>
    <t>그래픽 편집 프로그램 구입</t>
  </si>
  <si>
    <t>포스트코로나 시대의 성남시 청소년서비스 수요분석과 대응전략 수립 연구</t>
  </si>
  <si>
    <t>2020년도 세입세출 결산 설명자료 및 결산 승인안 요약서 제작</t>
  </si>
  <si>
    <t>2021년도 제3회 추가경정예산(안) 제작</t>
  </si>
  <si>
    <t>재단 임직원 단체보장보험 가입</t>
  </si>
  <si>
    <t>온라인 노동인권 박람회 알쓸신동 홍보영상 제작</t>
  </si>
  <si>
    <t>2021년『성남청년 프리인턴십』교육과정 전문운영</t>
  </si>
  <si>
    <t>Working-Paper(2021-2호, 성남시 청소년정책을 위한 기초조사 보고)제작</t>
  </si>
  <si>
    <t>재단 홍보 기념품 제작비 지급</t>
  </si>
  <si>
    <t>재해복구 시스템 구성용 인터넷망 사용(1차)</t>
  </si>
  <si>
    <t>한국청소년정책연구원</t>
  </si>
  <si>
    <t>㈜케이비손해보험</t>
  </si>
  <si>
    <t>커넥티움</t>
  </si>
  <si>
    <t>컬루런트㈜</t>
  </si>
  <si>
    <t>신화인쇄</t>
  </si>
  <si>
    <t>순환보호작업장</t>
  </si>
  <si>
    <t>2022.05.31.</t>
  </si>
  <si>
    <t>준공</t>
    <phoneticPr fontId="2" type="noConversion"/>
  </si>
  <si>
    <t>준공</t>
    <phoneticPr fontId="2" type="noConversion"/>
  </si>
  <si>
    <t>준공</t>
    <phoneticPr fontId="2" type="noConversion"/>
  </si>
  <si>
    <t>2021.11월 예정</t>
    <phoneticPr fontId="2" type="noConversion"/>
  </si>
  <si>
    <t>2021.12월 예정</t>
    <phoneticPr fontId="2" type="noConversion"/>
  </si>
  <si>
    <t>2021.04.02.
2021.06.02.</t>
    <phoneticPr fontId="2" type="noConversion"/>
  </si>
  <si>
    <t>분기별</t>
    <phoneticPr fontId="2" type="noConversion"/>
  </si>
  <si>
    <t>정보시스템 통합유지관리 용역</t>
  </si>
  <si>
    <t>건축</t>
  </si>
  <si>
    <t>준공</t>
    <phoneticPr fontId="2" type="noConversion"/>
  </si>
  <si>
    <t>재단 홍보 쇼핑백 제작</t>
  </si>
  <si>
    <t>사회복지법인 가나안복지재단 가나안근로복지관</t>
  </si>
  <si>
    <t>2021.06.03.</t>
    <phoneticPr fontId="2" type="noConversion"/>
  </si>
  <si>
    <t>준공</t>
    <phoneticPr fontId="2" type="noConversion"/>
  </si>
  <si>
    <t>준공</t>
    <phoneticPr fontId="2" type="noConversion"/>
  </si>
  <si>
    <t>복사용지 구입</t>
  </si>
  <si>
    <t>그룹웨어 사용자 라이선스 구입</t>
  </si>
  <si>
    <t>회계실무 교육 운영 위탁용역</t>
  </si>
  <si>
    <t>㈜더존에듀캠</t>
  </si>
  <si>
    <t>완료</t>
    <phoneticPr fontId="2" type="noConversion"/>
  </si>
  <si>
    <t>조달</t>
  </si>
  <si>
    <t>서울특별시 강남구 봉은사로129-1</t>
  </si>
  <si>
    <t>청소년 온라인 활동 디지털 플랫폼 구축</t>
  </si>
  <si>
    <t>참여단「청년 속마음 공감포럼」영상제작</t>
  </si>
  <si>
    <t>노트북 임차</t>
  </si>
  <si>
    <t>『성남청년 프리인턴십』집단심층면접조사 연구용역</t>
  </si>
  <si>
    <t>노트북 컴퓨터 구입</t>
  </si>
  <si>
    <t>㈜혁산정보시스템</t>
  </si>
  <si>
    <t>고리 미디어</t>
  </si>
  <si>
    <t>플러스정보통신</t>
  </si>
  <si>
    <t>준공</t>
    <phoneticPr fontId="2" type="noConversion"/>
  </si>
  <si>
    <t>사업지원본부</t>
  </si>
  <si>
    <t>사업지원본부</t>
    <phoneticPr fontId="2" type="noConversion"/>
  </si>
  <si>
    <t>(사)대한산업안전협회 안전교육본부</t>
  </si>
  <si>
    <t>2021.06.25.</t>
    <phoneticPr fontId="2" type="noConversion"/>
  </si>
  <si>
    <t>2022.5월 예정</t>
    <phoneticPr fontId="2" type="noConversion"/>
  </si>
  <si>
    <t>2021.07.07.</t>
    <phoneticPr fontId="2" type="noConversion"/>
  </si>
  <si>
    <t>2021.07.07.</t>
    <phoneticPr fontId="2" type="noConversion"/>
  </si>
  <si>
    <t>2021.07.16.</t>
    <phoneticPr fontId="2" type="noConversion"/>
  </si>
  <si>
    <t>2021.07.16.</t>
    <phoneticPr fontId="2" type="noConversion"/>
  </si>
  <si>
    <t>2021.07.21.</t>
    <phoneticPr fontId="2" type="noConversion"/>
  </si>
  <si>
    <t>준공</t>
    <phoneticPr fontId="2" type="noConversion"/>
  </si>
  <si>
    <t>준공</t>
    <phoneticPr fontId="2" type="noConversion"/>
  </si>
  <si>
    <t>사업지원본부</t>
    <phoneticPr fontId="2" type="noConversion"/>
  </si>
  <si>
    <t>사업지원본부</t>
    <phoneticPr fontId="2" type="noConversion"/>
  </si>
  <si>
    <t>2021.07.20.</t>
    <phoneticPr fontId="2" type="noConversion"/>
  </si>
  <si>
    <t>2021.07.29.</t>
    <phoneticPr fontId="2" type="noConversion"/>
  </si>
  <si>
    <t>해당없음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</si>
  <si>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</si>
  <si>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청년정책팀</t>
  </si>
  <si>
    <t>수의</t>
  </si>
  <si>
    <t>청년교류팀</t>
  </si>
  <si>
    <t>전략경영본부</t>
    <phoneticPr fontId="2" type="noConversion"/>
  </si>
  <si>
    <t>-</t>
  </si>
  <si>
    <t>지방계약법 시행령 제25조제1항제5호</t>
  </si>
  <si>
    <t>경영지원팀 전혜진</t>
  </si>
  <si>
    <t>청년교류팀 김보희</t>
  </si>
  <si>
    <t>지방계약법 시행령 제80조</t>
  </si>
  <si>
    <t>2021년도 제4회 추가경정예산설명자료 제작</t>
  </si>
  <si>
    <t>10절</t>
  </si>
  <si>
    <t>부</t>
  </si>
  <si>
    <t>전략경영본부 기획조정팀</t>
  </si>
  <si>
    <t>김민경</t>
  </si>
  <si>
    <t>031-729-9012</t>
  </si>
  <si>
    <t>제267회 행정사무처리상황 청취계획 제작</t>
  </si>
  <si>
    <t>수의총액</t>
  </si>
  <si>
    <t>수의총액</t>
    <phoneticPr fontId="2" type="noConversion"/>
  </si>
  <si>
    <t>수의총액</t>
    <phoneticPr fontId="2" type="noConversion"/>
  </si>
  <si>
    <t>ea</t>
  </si>
  <si>
    <t>전략경영본부 대외협력팀</t>
  </si>
  <si>
    <t>한기성</t>
  </si>
  <si>
    <t>031-729-9023</t>
  </si>
  <si>
    <t>재단 홍보물품 구입</t>
    <phoneticPr fontId="2" type="noConversion"/>
  </si>
  <si>
    <t>재단 홍보영상 제작</t>
  </si>
  <si>
    <t>9월 청소년-청년포럼 영상중계 및 제작</t>
  </si>
  <si>
    <t>전략경영본부 청년정책팀</t>
  </si>
  <si>
    <t>한지현</t>
  </si>
  <si>
    <t>031-729-9031</t>
  </si>
  <si>
    <t>2021. 성남청년 갭이어 프로그램 계약</t>
  </si>
  <si>
    <t>김호규</t>
  </si>
  <si>
    <t>031-729-9032</t>
  </si>
  <si>
    <t>청년 타운홀 미팅 회의시스템 구현 및 영상제작</t>
  </si>
  <si>
    <t>전략경영본부 청년교류팀</t>
  </si>
  <si>
    <t>031-729-9040</t>
  </si>
  <si>
    <t>최정배</t>
  </si>
  <si>
    <t>최정배</t>
    <phoneticPr fontId="2" type="noConversion"/>
  </si>
  <si>
    <t>9월</t>
  </si>
  <si>
    <t>성남청년참여단 타운홀미팅 회의시스템 구현 및 영상제작</t>
  </si>
  <si>
    <t>청소년-청년지원CSR 영상 컨텐츠 제작</t>
  </si>
  <si>
    <t>정채빈</t>
  </si>
  <si>
    <t>031-729-9044</t>
  </si>
  <si>
    <t>성남청년 프리인턴십 최종 결과공유회 영상제작</t>
  </si>
  <si>
    <t>김보희</t>
  </si>
  <si>
    <t>031-729-9042</t>
  </si>
  <si>
    <t>붙박이 문서 서고 등 제작</t>
  </si>
  <si>
    <t>3셋트</t>
  </si>
  <si>
    <t>전략경영본부 경영지원팀</t>
  </si>
  <si>
    <t>신상철</t>
  </si>
  <si>
    <t>031-729-9051</t>
  </si>
  <si>
    <t>서버접근제어 솔루션 구입</t>
  </si>
  <si>
    <t>조달구매</t>
  </si>
  <si>
    <t>식</t>
  </si>
  <si>
    <t>서인욱</t>
  </si>
  <si>
    <t>031-729-9054</t>
  </si>
  <si>
    <t>홈페이지 접근성 개선 에디터 구입</t>
  </si>
  <si>
    <t>전혜진</t>
  </si>
  <si>
    <t>031-729-9056</t>
  </si>
  <si>
    <t xml:space="preserve">순번대기 솔루션 기술지원 </t>
  </si>
  <si>
    <t>2021. 시설관리 담당자 보수교육 운영</t>
  </si>
  <si>
    <t>정현섭</t>
  </si>
  <si>
    <t>031-729-9063</t>
  </si>
  <si>
    <t>2021. 중점 교육훈련(뉴미디어 활용 실무) 교육 운영</t>
  </si>
  <si>
    <t>전략경영본부 인력개발팀</t>
    <phoneticPr fontId="2" type="noConversion"/>
  </si>
  <si>
    <t>1층 요리조리실 카페 설계용역</t>
  </si>
  <si>
    <t>분당정자청소년수련관</t>
  </si>
  <si>
    <t>신창훈</t>
  </si>
  <si>
    <t>031-729-9516</t>
  </si>
  <si>
    <t>대체공간 확보 환경 개선공사</t>
  </si>
  <si>
    <t>배영현</t>
  </si>
  <si>
    <t>031-729-9511</t>
  </si>
  <si>
    <t>제한총액</t>
    <phoneticPr fontId="2" type="noConversion"/>
  </si>
  <si>
    <t>-해당사항없음-</t>
    <phoneticPr fontId="2" type="noConversion"/>
  </si>
  <si>
    <t>「성남청년 프리인턴십」팀별 프로젝트 결과영상 제작</t>
  </si>
  <si>
    <t>제33회 채용 위탁 용역</t>
  </si>
  <si>
    <t>2021 성남청소년·청년포럼「남녀갈등」편 영상편집</t>
  </si>
  <si>
    <t>성남청소년균형동반협의체 홍보영상 제작</t>
  </si>
  <si>
    <t>순번대기 솔루션 구입</t>
  </si>
  <si>
    <t>네브(NEVV)</t>
  </si>
  <si>
    <t>미디어랩 도어</t>
  </si>
  <si>
    <t>그랩 스튜디오</t>
  </si>
  <si>
    <t>준공</t>
    <phoneticPr fontId="2" type="noConversion"/>
  </si>
  <si>
    <t>2022.1월 예정</t>
    <phoneticPr fontId="2" type="noConversion"/>
  </si>
  <si>
    <t>노트북 임차(변경계약)</t>
    <phoneticPr fontId="2" type="noConversion"/>
  </si>
  <si>
    <t>(2021.08.14.)</t>
    <phoneticPr fontId="2" type="noConversion"/>
  </si>
  <si>
    <t>2021.08.31.</t>
    <phoneticPr fontId="2" type="noConversion"/>
  </si>
  <si>
    <t>(2021. 8. 31. 기준 / 단위 : 원)</t>
    <phoneticPr fontId="2" type="noConversion"/>
  </si>
  <si>
    <t>매월</t>
    <phoneticPr fontId="2" type="noConversion"/>
  </si>
  <si>
    <t>9월 예정</t>
    <phoneticPr fontId="2" type="noConversion"/>
  </si>
  <si>
    <t>12월 예정</t>
    <phoneticPr fontId="2" type="noConversion"/>
  </si>
  <si>
    <t>12월 예정</t>
    <phoneticPr fontId="2" type="noConversion"/>
  </si>
  <si>
    <t>계약현황공개</t>
    <phoneticPr fontId="2" type="noConversion"/>
  </si>
  <si>
    <t>성남시청소년재단 전략경영본부</t>
    <phoneticPr fontId="2" type="noConversion"/>
  </si>
  <si>
    <t>(단위 : 원)</t>
    <phoneticPr fontId="2" type="noConversion"/>
  </si>
  <si>
    <t>계약현황</t>
    <phoneticPr fontId="2" type="noConversion"/>
  </si>
  <si>
    <t>계약부서(감독원)</t>
    <phoneticPr fontId="2" type="noConversion"/>
  </si>
  <si>
    <t>수의계약현황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</si>
  <si>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</si>
  <si>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</si>
  <si>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</si>
  <si>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2021.07.30. ~ 2021.09.05.</t>
  </si>
  <si>
    <t>2021.08.10. ~ 2021.09.06.</t>
  </si>
  <si>
    <t>2021.08.17. ~ 2021.09.07.</t>
  </si>
  <si>
    <t>2021.08.13. ~ 2021.09.30.</t>
  </si>
  <si>
    <t>2021.08.19. ~ 2021.08.31.</t>
  </si>
  <si>
    <t>2021.08.20. ~ 2021.09.03.</t>
  </si>
  <si>
    <t>2021.08.23. ~ 2021.11.30.</t>
  </si>
  <si>
    <t>2021.09.01. ~ 2021.11.30.</t>
  </si>
  <si>
    <t>2021.08.27. ~ 2021.09.15.</t>
  </si>
  <si>
    <t>2021.08.27. ~ 2021.09.26.</t>
  </si>
  <si>
    <t>지방계약법 시행령 제25조제1항제8호</t>
  </si>
  <si>
    <t>서울시 강남구 강남대로156길 30(신사동) 2층</t>
  </si>
  <si>
    <t>박세호 외 4명</t>
  </si>
  <si>
    <t>2021년 중원청소년수련관 셔틀버스 임차용역 변경계약</t>
  </si>
  <si>
    <t>일류투어㈜</t>
  </si>
  <si>
    <t>분당서현청소년수련관</t>
  </si>
  <si>
    <t>분당서현청소년수련관 방과후아카데미 조성공사</t>
  </si>
  <si>
    <t>공사</t>
  </si>
  <si>
    <t>추정가격이 5천만원 이하인 여성기업과의 계약(제25조제1항제5호)</t>
  </si>
  <si>
    <t>경기도 성남시 중원구 사기막골로 203, 1층(상대원동)</t>
  </si>
  <si>
    <t>㈜와이엔미디자인</t>
  </si>
  <si>
    <t>엄윤용</t>
  </si>
  <si>
    <t>분당판교청소년수련관</t>
  </si>
  <si>
    <t xml:space="preserve">분당판교청소년수련관 가상스튜디오 조성공사 </t>
  </si>
  <si>
    <t>경기도 성남시 중원구 산성대로 344-1(중앙동) 3층</t>
  </si>
  <si>
    <t>㈜주원공영</t>
  </si>
  <si>
    <t>이명엽</t>
  </si>
  <si>
    <t>인력개발팀</t>
  </si>
  <si>
    <t>서울시 종로구 북촌로 104-0 (계동) 계동빌딩 2층, 3층</t>
  </si>
  <si>
    <t>서미영</t>
  </si>
  <si>
    <t>기획조정팀</t>
  </si>
  <si>
    <t>경기도 성남시 분당구 매화로 54, 2층 204호 A135(야탑동, 복정빌딩)</t>
  </si>
  <si>
    <t>유현준</t>
  </si>
  <si>
    <t>경기도 성남시 중원구 여수울로29번길 14-11, 1층(여수동)</t>
  </si>
  <si>
    <t>박경순</t>
  </si>
  <si>
    <t>대외협력팀</t>
  </si>
  <si>
    <t>서울시 성동구 아차산로17길 49, 13층 1311호</t>
  </si>
  <si>
    <t>김동진 외 1명</t>
  </si>
  <si>
    <t>성남형교육지원단</t>
  </si>
  <si>
    <t>성남형교육 성남e드림「찾아가는 공연(POP콘)」위탁 용역</t>
  </si>
  <si>
    <t>계약의 목적.성질 등에 비추어 경쟁에 따라 계약을 체결하는 것이 비효율적이라 판단되는 경우(제25조제1항8호)</t>
  </si>
  <si>
    <t>경기도 성남시 분당구 성남대로 808, 1층</t>
  </si>
  <si>
    <t>(재)성남문화재단</t>
  </si>
  <si>
    <t>노재천</t>
  </si>
  <si>
    <t>분당판교청소년수련관 가상스튜디오 시스템 장비구입 및 설치</t>
  </si>
  <si>
    <t>추정가격 2천만원 초과 5천만원 이하 소기업,소상공인 계약(제25조제1항제5호)</t>
  </si>
  <si>
    <t>경기도 성남시 수정구 헌릉로890번길47-14, 지층 2호</t>
  </si>
  <si>
    <t>성동물산</t>
  </si>
  <si>
    <t>김동수</t>
  </si>
  <si>
    <t>2021년 분당판교청소년수련관 셔틀버스 임차용역 변경계약</t>
  </si>
  <si>
    <t>㈜활기찬중부관광</t>
  </si>
  <si>
    <t xml:space="preserve"> </t>
  </si>
  <si>
    <t>착수일~2021.12.31.</t>
    <phoneticPr fontId="2" type="noConversion"/>
  </si>
  <si>
    <t>착수일~2021.12.31.</t>
    <phoneticPr fontId="2" type="noConversion"/>
  </si>
  <si>
    <t>지방계약법 시행령 제75조</t>
    <phoneticPr fontId="2" type="noConversion"/>
  </si>
  <si>
    <t>분당서현청소년수련관 임흥국</t>
  </si>
  <si>
    <t>분당판교청소년수련관 정지홍</t>
  </si>
  <si>
    <t>인력개발팀 김다정</t>
  </si>
  <si>
    <t>기획조정팀 김충현</t>
  </si>
  <si>
    <t>청년정책팀 한지현</t>
  </si>
  <si>
    <t>대외협력팀 정해원</t>
  </si>
  <si>
    <t>성남형교육지원단 서희선</t>
  </si>
  <si>
    <t>-</t>
    <phoneticPr fontId="2" type="noConversion"/>
  </si>
  <si>
    <t>-</t>
    <phoneticPr fontId="2" type="noConversion"/>
  </si>
  <si>
    <t>정해원</t>
    <phoneticPr fontId="2" type="noConversion"/>
  </si>
  <si>
    <t>031-729-9021</t>
    <phoneticPr fontId="2" type="noConversion"/>
  </si>
  <si>
    <t>성남청소년균형동반협의체 온라인 자원맵 홈페이지 업데이트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</si>
</sst>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General&quot;개&quot;&quot;사&quot;"/>
    <numFmt numFmtId="185" formatCode="\(yyyy\.mm\.dd\.\)"/>
  </numFmts>
  <fonts count="3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6"/>
      <color theme="1"/>
      <name val="맑은 고딕"/>
      <family val="3"/>
      <charset val="129"/>
      <scheme val="major"/>
    </font>
    <font>
      <strike/>
      <sz val="10"/>
      <color rgb="FFFF0000"/>
      <name val="맑은 고딕"/>
      <family val="3"/>
      <charset val="129"/>
      <scheme val="major"/>
    </font>
    <font>
      <strike/>
      <sz val="10"/>
      <color theme="1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76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41" fontId="6" fillId="0" borderId="2" xfId="1" quotePrefix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4" borderId="2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180" fontId="6" fillId="0" borderId="2" xfId="0" applyNumberFormat="1" applyFont="1" applyFill="1" applyBorder="1" applyAlignment="1" applyProtection="1">
      <alignment horizontal="center" vertical="center"/>
    </xf>
    <xf numFmtId="41" fontId="6" fillId="0" borderId="2" xfId="1" applyFont="1" applyFill="1" applyBorder="1" applyAlignment="1" applyProtection="1">
      <alignment horizontal="right" vertic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7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41" fontId="7" fillId="0" borderId="1" xfId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180" fontId="6" fillId="0" borderId="0" xfId="5763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vertical="center" shrinkToFit="1"/>
    </xf>
    <xf numFmtId="41" fontId="5" fillId="0" borderId="2" xfId="1" applyFont="1" applyBorder="1" applyAlignment="1">
      <alignment vertical="center" shrinkToFit="1"/>
    </xf>
    <xf numFmtId="41" fontId="5" fillId="0" borderId="2" xfId="1" quotePrefix="1" applyFont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177" fontId="5" fillId="0" borderId="28" xfId="0" applyNumberFormat="1" applyFont="1" applyFill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shrinkToFit="1"/>
    </xf>
    <xf numFmtId="0" fontId="14" fillId="0" borderId="0" xfId="0" applyNumberFormat="1" applyFont="1" applyFill="1" applyBorder="1" applyAlignment="1" applyProtection="1">
      <alignment horizontal="centerContinuous" vertical="center"/>
    </xf>
    <xf numFmtId="0" fontId="16" fillId="0" borderId="0" xfId="0" applyFont="1" applyBorder="1" applyAlignment="1">
      <alignment vertical="center"/>
    </xf>
    <xf numFmtId="0" fontId="17" fillId="0" borderId="1" xfId="0" applyNumberFormat="1" applyFont="1" applyFill="1" applyBorder="1" applyAlignment="1" applyProtection="1">
      <alignment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Alignment="1">
      <alignment vertical="center"/>
    </xf>
    <xf numFmtId="0" fontId="18" fillId="2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2" borderId="7" xfId="0" applyFont="1" applyFill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3" fontId="20" fillId="0" borderId="18" xfId="0" applyNumberFormat="1" applyFont="1" applyBorder="1" applyAlignment="1">
      <alignment horizontal="center" vertical="center" shrinkToFit="1"/>
    </xf>
    <xf numFmtId="10" fontId="20" fillId="0" borderId="7" xfId="0" applyNumberFormat="1" applyFont="1" applyBorder="1" applyAlignment="1">
      <alignment horizontal="center" vertical="center" shrinkToFit="1"/>
    </xf>
    <xf numFmtId="14" fontId="20" fillId="0" borderId="18" xfId="0" applyNumberFormat="1" applyFont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41" fontId="5" fillId="4" borderId="2" xfId="1" quotePrefix="1" applyFont="1" applyFill="1" applyBorder="1" applyAlignment="1">
      <alignment horizontal="center" vertical="center" shrinkToFit="1"/>
    </xf>
    <xf numFmtId="41" fontId="5" fillId="4" borderId="2" xfId="1" applyFont="1" applyFill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181" fontId="20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4" borderId="2" xfId="0" applyNumberFormat="1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</xf>
    <xf numFmtId="177" fontId="5" fillId="0" borderId="27" xfId="0" applyNumberFormat="1" applyFont="1" applyFill="1" applyBorder="1" applyAlignment="1">
      <alignment horizontal="left" vertical="center" shrinkToFit="1"/>
    </xf>
    <xf numFmtId="0" fontId="5" fillId="0" borderId="27" xfId="0" applyNumberFormat="1" applyFont="1" applyFill="1" applyBorder="1" applyAlignment="1">
      <alignment vertical="center" shrinkToFit="1"/>
    </xf>
    <xf numFmtId="41" fontId="5" fillId="0" borderId="27" xfId="1" applyFont="1" applyFill="1" applyBorder="1" applyAlignment="1">
      <alignment horizontal="right" vertical="center" shrinkToFit="1"/>
    </xf>
    <xf numFmtId="41" fontId="5" fillId="0" borderId="27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41" fontId="5" fillId="0" borderId="27" xfId="1" quotePrefix="1" applyFont="1" applyFill="1" applyBorder="1" applyAlignment="1" applyProtection="1">
      <alignment horizontal="right" vertical="center" shrinkToFit="1"/>
    </xf>
    <xf numFmtId="9" fontId="6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0" fontId="2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7" fontId="21" fillId="0" borderId="7" xfId="0" applyNumberFormat="1" applyFont="1" applyBorder="1" applyAlignment="1">
      <alignment horizontal="center" vertical="center" shrinkToFit="1"/>
    </xf>
    <xf numFmtId="177" fontId="20" fillId="0" borderId="7" xfId="0" applyNumberFormat="1" applyFont="1" applyBorder="1" applyAlignment="1">
      <alignment horizontal="center" vertical="center" shrinkToFit="1"/>
    </xf>
    <xf numFmtId="181" fontId="20" fillId="0" borderId="18" xfId="0" applyNumberFormat="1" applyFont="1" applyBorder="1" applyAlignment="1">
      <alignment horizontal="center" vertical="center" shrinkToFit="1"/>
    </xf>
    <xf numFmtId="177" fontId="20" fillId="0" borderId="18" xfId="0" applyNumberFormat="1" applyFont="1" applyBorder="1" applyAlignment="1">
      <alignment horizontal="center" vertical="center" shrinkToFit="1"/>
    </xf>
    <xf numFmtId="177" fontId="20" fillId="0" borderId="19" xfId="0" applyNumberFormat="1" applyFont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0" fontId="5" fillId="4" borderId="27" xfId="0" applyNumberFormat="1" applyFont="1" applyFill="1" applyBorder="1" applyAlignment="1" applyProtection="1">
      <alignment horizontal="center" vertical="center" shrinkToFit="1"/>
    </xf>
    <xf numFmtId="41" fontId="5" fillId="0" borderId="27" xfId="1" quotePrefix="1" applyFont="1" applyBorder="1" applyAlignment="1">
      <alignment vertical="center" shrinkToFit="1"/>
    </xf>
    <xf numFmtId="0" fontId="5" fillId="4" borderId="33" xfId="0" applyNumberFormat="1" applyFont="1" applyFill="1" applyBorder="1" applyAlignment="1" applyProtection="1">
      <alignment horizontal="center" vertical="center" shrinkToFit="1"/>
    </xf>
    <xf numFmtId="177" fontId="5" fillId="0" borderId="33" xfId="0" applyNumberFormat="1" applyFont="1" applyFill="1" applyBorder="1" applyAlignment="1">
      <alignment horizontal="left" vertical="center" shrinkToFit="1"/>
    </xf>
    <xf numFmtId="41" fontId="5" fillId="0" borderId="33" xfId="1" quotePrefix="1" applyFont="1" applyBorder="1" applyAlignment="1">
      <alignment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5" fillId="0" borderId="33" xfId="0" applyNumberFormat="1" applyFont="1" applyFill="1" applyBorder="1" applyAlignment="1">
      <alignment vertical="center" shrinkToFit="1"/>
    </xf>
    <xf numFmtId="41" fontId="5" fillId="0" borderId="33" xfId="1" applyFont="1" applyFill="1" applyBorder="1" applyAlignment="1">
      <alignment horizontal="right" vertical="center" shrinkToFit="1"/>
    </xf>
    <xf numFmtId="41" fontId="5" fillId="0" borderId="33" xfId="1" applyFont="1" applyFill="1" applyBorder="1" applyAlignment="1" applyProtection="1">
      <alignment horizontal="right" vertical="center" shrinkToFit="1"/>
    </xf>
    <xf numFmtId="41" fontId="5" fillId="0" borderId="33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7" fillId="0" borderId="0" xfId="0" applyNumberFormat="1" applyFont="1" applyFill="1" applyBorder="1" applyAlignment="1" applyProtection="1">
      <alignment horizontal="centerContinuous" vertical="center"/>
    </xf>
    <xf numFmtId="0" fontId="29" fillId="0" borderId="1" xfId="0" applyNumberFormat="1" applyFont="1" applyFill="1" applyBorder="1" applyAlignment="1" applyProtection="1">
      <alignment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9" fillId="0" borderId="1" xfId="0" applyNumberFormat="1" applyFont="1" applyFill="1" applyBorder="1" applyAlignment="1" applyProtection="1">
      <alignment vertical="center" shrinkToFit="1"/>
    </xf>
    <xf numFmtId="41" fontId="29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41" fontId="5" fillId="0" borderId="2" xfId="178" applyFont="1" applyFill="1" applyBorder="1" applyAlignment="1">
      <alignment horizontal="center" vertical="center" shrinkToFit="1"/>
    </xf>
    <xf numFmtId="0" fontId="26" fillId="0" borderId="0" xfId="0" applyFont="1" applyFill="1"/>
    <xf numFmtId="183" fontId="5" fillId="0" borderId="2" xfId="0" applyNumberFormat="1" applyFont="1" applyFill="1" applyBorder="1" applyAlignment="1">
      <alignment horizontal="center" vertical="center" shrinkToFit="1"/>
    </xf>
    <xf numFmtId="183" fontId="5" fillId="0" borderId="2" xfId="0" applyNumberFormat="1" applyFont="1" applyBorder="1" applyAlignment="1">
      <alignment horizontal="center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181" fontId="5" fillId="0" borderId="33" xfId="0" applyNumberFormat="1" applyFont="1" applyFill="1" applyBorder="1" applyAlignment="1">
      <alignment horizontal="center" vertical="center" shrinkToFit="1"/>
    </xf>
    <xf numFmtId="181" fontId="5" fillId="0" borderId="27" xfId="2" applyNumberFormat="1" applyFont="1" applyBorder="1" applyAlignment="1">
      <alignment horizontal="center" vertical="center" shrinkToFit="1"/>
    </xf>
    <xf numFmtId="181" fontId="5" fillId="0" borderId="27" xfId="0" applyNumberFormat="1" applyFont="1" applyFill="1" applyBorder="1" applyAlignment="1">
      <alignment horizontal="center" vertical="center" shrinkToFit="1"/>
    </xf>
    <xf numFmtId="181" fontId="5" fillId="0" borderId="2" xfId="2" applyNumberFormat="1" applyFont="1" applyBorder="1" applyAlignment="1">
      <alignment horizontal="center" vertical="center" shrinkToFit="1"/>
    </xf>
    <xf numFmtId="181" fontId="5" fillId="0" borderId="2" xfId="0" quotePrefix="1" applyNumberFormat="1" applyFont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0" fontId="22" fillId="4" borderId="2" xfId="0" applyNumberFormat="1" applyFont="1" applyFill="1" applyBorder="1" applyAlignment="1" applyProtection="1">
      <alignment horizontal="center" vertical="center" shrinkToFit="1"/>
    </xf>
    <xf numFmtId="177" fontId="22" fillId="0" borderId="2" xfId="0" quotePrefix="1" applyNumberFormat="1" applyFont="1" applyFill="1" applyBorder="1" applyAlignment="1">
      <alignment horizontal="left" vertical="center" shrinkToFit="1"/>
    </xf>
    <xf numFmtId="177" fontId="22" fillId="0" borderId="2" xfId="0" applyNumberFormat="1" applyFont="1" applyFill="1" applyBorder="1" applyAlignment="1">
      <alignment horizontal="left" vertical="center" shrinkToFit="1"/>
    </xf>
    <xf numFmtId="41" fontId="22" fillId="0" borderId="2" xfId="1" quotePrefix="1" applyFont="1" applyBorder="1" applyAlignment="1">
      <alignment vertical="center" shrinkToFit="1"/>
    </xf>
    <xf numFmtId="181" fontId="22" fillId="0" borderId="2" xfId="2" applyNumberFormat="1" applyFont="1" applyBorder="1" applyAlignment="1">
      <alignment horizontal="center" vertical="center" shrinkToFit="1"/>
    </xf>
    <xf numFmtId="181" fontId="22" fillId="0" borderId="2" xfId="0" applyNumberFormat="1" applyFont="1" applyFill="1" applyBorder="1" applyAlignment="1">
      <alignment horizontal="center" vertical="center" shrinkToFit="1"/>
    </xf>
    <xf numFmtId="0" fontId="22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7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1" fontId="22" fillId="0" borderId="2" xfId="1" applyFont="1" applyFill="1" applyBorder="1" applyAlignment="1" applyProtection="1">
      <alignment horizontal="right" vertical="center" shrinkToFit="1"/>
    </xf>
    <xf numFmtId="41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1" fontId="22" fillId="0" borderId="2" xfId="1" applyFont="1" applyFill="1" applyBorder="1" applyAlignment="1">
      <alignment horizontal="right" vertical="center" shrinkToFit="1"/>
    </xf>
    <xf numFmtId="41" fontId="22" fillId="0" borderId="2" xfId="1" quotePrefix="1" applyFont="1" applyFill="1" applyBorder="1" applyAlignment="1" applyProtection="1">
      <alignment horizontal="right" vertical="center" shrinkToFit="1"/>
    </xf>
    <xf numFmtId="38" fontId="5" fillId="4" borderId="2" xfId="5766" applyNumberFormat="1" applyFont="1" applyFill="1" applyBorder="1" applyAlignment="1">
      <alignment horizontal="center" vertical="center" shrinkToFit="1"/>
    </xf>
    <xf numFmtId="41" fontId="5" fillId="4" borderId="2" xfId="5767" applyFont="1" applyFill="1" applyBorder="1" applyAlignment="1">
      <alignment horizontal="center" vertical="center" shrinkToFit="1"/>
    </xf>
    <xf numFmtId="38" fontId="5" fillId="4" borderId="2" xfId="5764" applyNumberFormat="1" applyFont="1" applyFill="1" applyBorder="1" applyAlignment="1">
      <alignment horizontal="center" vertical="center" shrinkToFit="1"/>
    </xf>
    <xf numFmtId="41" fontId="5" fillId="4" borderId="2" xfId="5765" applyFont="1" applyFill="1" applyBorder="1" applyAlignment="1">
      <alignment horizontal="center" vertical="center" shrinkToFit="1"/>
    </xf>
    <xf numFmtId="177" fontId="5" fillId="4" borderId="2" xfId="0" applyNumberFormat="1" applyFont="1" applyFill="1" applyBorder="1" applyAlignment="1">
      <alignment horizontal="center" vertical="center" wrapText="1" shrinkToFit="1"/>
    </xf>
    <xf numFmtId="177" fontId="5" fillId="4" borderId="2" xfId="0" quotePrefix="1" applyNumberFormat="1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181" fontId="22" fillId="0" borderId="2" xfId="0" quotePrefix="1" applyNumberFormat="1" applyFont="1" applyBorder="1" applyAlignment="1">
      <alignment horizontal="center" vertical="center" shrinkToFit="1"/>
    </xf>
    <xf numFmtId="184" fontId="6" fillId="0" borderId="2" xfId="0" applyNumberFormat="1" applyFont="1" applyFill="1" applyBorder="1" applyAlignment="1" applyProtection="1">
      <alignment horizontal="center" vertical="center"/>
    </xf>
    <xf numFmtId="0" fontId="31" fillId="0" borderId="2" xfId="0" applyNumberFormat="1" applyFont="1" applyFill="1" applyBorder="1" applyAlignment="1" applyProtection="1">
      <alignment horizontal="center" vertical="center" shrinkToFit="1"/>
    </xf>
    <xf numFmtId="177" fontId="31" fillId="0" borderId="2" xfId="0" applyNumberFormat="1" applyFont="1" applyFill="1" applyBorder="1" applyAlignment="1">
      <alignment horizontal="left" vertical="center" shrinkToFit="1"/>
    </xf>
    <xf numFmtId="41" fontId="31" fillId="0" borderId="2" xfId="1" quotePrefix="1" applyFont="1" applyFill="1" applyBorder="1" applyAlignment="1">
      <alignment vertical="center" shrinkToFit="1"/>
    </xf>
    <xf numFmtId="181" fontId="31" fillId="0" borderId="2" xfId="2" applyNumberFormat="1" applyFont="1" applyFill="1" applyBorder="1" applyAlignment="1">
      <alignment horizontal="center" vertical="center" shrinkToFit="1"/>
    </xf>
    <xf numFmtId="181" fontId="31" fillId="0" borderId="2" xfId="0" applyNumberFormat="1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181" fontId="22" fillId="5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left" vertical="center" shrinkToFit="1"/>
    </xf>
    <xf numFmtId="185" fontId="5" fillId="0" borderId="2" xfId="0" applyNumberFormat="1" applyFont="1" applyFill="1" applyBorder="1" applyAlignment="1">
      <alignment horizontal="center" vertical="center" shrinkToFit="1"/>
    </xf>
    <xf numFmtId="185" fontId="5" fillId="0" borderId="33" xfId="0" applyNumberFormat="1" applyFont="1" applyFill="1" applyBorder="1" applyAlignment="1">
      <alignment horizontal="center" vertical="center" shrinkToFit="1"/>
    </xf>
    <xf numFmtId="41" fontId="22" fillId="5" borderId="2" xfId="1" applyFont="1" applyFill="1" applyBorder="1" applyAlignment="1" applyProtection="1">
      <alignment horizontal="right" vertical="center" shrinkToFit="1"/>
    </xf>
    <xf numFmtId="41" fontId="5" fillId="5" borderId="2" xfId="1" applyFont="1" applyFill="1" applyBorder="1" applyAlignment="1" applyProtection="1">
      <alignment horizontal="right" vertical="center" shrinkToFit="1"/>
    </xf>
    <xf numFmtId="0" fontId="27" fillId="0" borderId="0" xfId="0" applyFont="1" applyBorder="1" applyAlignment="1">
      <alignment horizontal="centerContinuous" vertical="center"/>
    </xf>
    <xf numFmtId="0" fontId="27" fillId="0" borderId="0" xfId="0" applyNumberFormat="1" applyFont="1" applyBorder="1" applyAlignment="1">
      <alignment horizontal="centerContinuous" vertical="center"/>
    </xf>
    <xf numFmtId="0" fontId="26" fillId="0" borderId="0" xfId="0" applyFont="1"/>
    <xf numFmtId="0" fontId="29" fillId="0" borderId="0" xfId="0" applyFont="1" applyBorder="1" applyAlignment="1">
      <alignment vertical="center"/>
    </xf>
    <xf numFmtId="0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17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29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41" fontId="5" fillId="0" borderId="2" xfId="1" applyFont="1" applyFill="1" applyBorder="1" applyAlignment="1" applyProtection="1">
      <alignment horizontal="center" vertical="center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center" vertical="center" shrinkToFit="1"/>
    </xf>
    <xf numFmtId="184" fontId="5" fillId="0" borderId="2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right" vertical="center"/>
    </xf>
    <xf numFmtId="9" fontId="5" fillId="0" borderId="2" xfId="5763" applyNumberFormat="1" applyFont="1" applyFill="1" applyBorder="1" applyAlignment="1" applyProtection="1">
      <alignment horizontal="center" vertical="center" shrinkToFit="1"/>
    </xf>
    <xf numFmtId="180" fontId="5" fillId="0" borderId="2" xfId="0" applyNumberFormat="1" applyFont="1" applyFill="1" applyBorder="1" applyAlignment="1" applyProtection="1">
      <alignment horizontal="center" vertical="center"/>
    </xf>
    <xf numFmtId="180" fontId="5" fillId="0" borderId="0" xfId="5763" applyNumberFormat="1" applyFont="1" applyAlignment="1">
      <alignment vertical="center"/>
    </xf>
    <xf numFmtId="1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left" vertical="center" shrinkToFit="1"/>
    </xf>
    <xf numFmtId="10" fontId="5" fillId="0" borderId="0" xfId="5763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0" fontId="5" fillId="5" borderId="0" xfId="0" applyFont="1" applyFill="1" applyBorder="1" applyAlignment="1">
      <alignment vertical="center"/>
    </xf>
    <xf numFmtId="176" fontId="5" fillId="0" borderId="2" xfId="1" quotePrefix="1" applyNumberFormat="1" applyFont="1" applyFill="1" applyBorder="1" applyAlignment="1">
      <alignment horizontal="center" vertical="center" shrinkToFit="1"/>
    </xf>
    <xf numFmtId="38" fontId="5" fillId="0" borderId="2" xfId="2" applyNumberFormat="1" applyFont="1" applyFill="1" applyBorder="1" applyAlignment="1">
      <alignment horizontal="center" vertical="center" shrinkToFit="1"/>
    </xf>
    <xf numFmtId="180" fontId="5" fillId="0" borderId="2" xfId="5763" applyNumberFormat="1" applyFont="1" applyFill="1" applyBorder="1" applyAlignment="1" applyProtection="1">
      <alignment horizontal="center" vertical="center" shrinkToFit="1"/>
    </xf>
    <xf numFmtId="181" fontId="5" fillId="5" borderId="2" xfId="0" applyNumberFormat="1" applyFont="1" applyFill="1" applyBorder="1" applyAlignment="1" applyProtection="1">
      <alignment horizontal="center" vertical="center" shrinkToFit="1"/>
    </xf>
    <xf numFmtId="181" fontId="5" fillId="0" borderId="2" xfId="2" applyNumberFormat="1" applyFont="1" applyFill="1" applyBorder="1" applyAlignment="1">
      <alignment horizontal="center" vertical="center" shrinkToFit="1"/>
    </xf>
    <xf numFmtId="181" fontId="5" fillId="0" borderId="2" xfId="0" quotePrefix="1" applyNumberFormat="1" applyFont="1" applyFill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vertical="center" shrinkToFit="1"/>
    </xf>
    <xf numFmtId="0" fontId="31" fillId="0" borderId="2" xfId="0" applyNumberFormat="1" applyFont="1" applyFill="1" applyBorder="1" applyAlignment="1">
      <alignment vertical="center" shrinkToFit="1"/>
    </xf>
    <xf numFmtId="41" fontId="31" fillId="0" borderId="2" xfId="1" applyFont="1" applyFill="1" applyBorder="1" applyAlignment="1">
      <alignment horizontal="right" vertical="center" shrinkToFit="1"/>
    </xf>
    <xf numFmtId="41" fontId="31" fillId="0" borderId="2" xfId="1" applyFont="1" applyFill="1" applyBorder="1" applyAlignment="1" applyProtection="1">
      <alignment horizontal="right" vertical="center" shrinkToFit="1"/>
    </xf>
    <xf numFmtId="41" fontId="31" fillId="0" borderId="2" xfId="1" quotePrefix="1" applyFont="1" applyFill="1" applyBorder="1" applyAlignment="1" applyProtection="1">
      <alignment horizontal="right" vertical="center" shrinkToFit="1"/>
    </xf>
    <xf numFmtId="41" fontId="31" fillId="0" borderId="0" xfId="0" applyNumberFormat="1" applyFont="1" applyFill="1" applyBorder="1" applyAlignment="1">
      <alignment horizontal="center" vertical="center"/>
    </xf>
    <xf numFmtId="0" fontId="22" fillId="0" borderId="2" xfId="0" quotePrefix="1" applyNumberFormat="1" applyFont="1" applyBorder="1" applyAlignment="1">
      <alignment horizontal="left" vertical="center" shrinkToFit="1"/>
    </xf>
    <xf numFmtId="181" fontId="32" fillId="0" borderId="2" xfId="0" applyNumberFormat="1" applyFont="1" applyFill="1" applyBorder="1" applyAlignment="1" applyProtection="1">
      <alignment horizontal="center" vertical="center" wrapText="1" shrinkToFit="1"/>
    </xf>
    <xf numFmtId="178" fontId="6" fillId="0" borderId="2" xfId="0" quotePrefix="1" applyNumberFormat="1" applyFont="1" applyFill="1" applyBorder="1" applyAlignment="1" applyProtection="1">
      <alignment horizontal="left" vertical="center" shrinkToFi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177" fontId="20" fillId="0" borderId="14" xfId="0" applyNumberFormat="1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2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177" fontId="12" fillId="0" borderId="23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177" fontId="12" fillId="0" borderId="22" xfId="0" applyNumberFormat="1" applyFont="1" applyBorder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3" fontId="12" fillId="0" borderId="7" xfId="0" applyNumberFormat="1" applyFont="1" applyBorder="1" applyAlignment="1">
      <alignment horizontal="justify" vertical="center" wrapText="1"/>
    </xf>
    <xf numFmtId="177" fontId="12" fillId="0" borderId="11" xfId="0" applyNumberFormat="1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181" fontId="12" fillId="0" borderId="7" xfId="0" applyNumberFormat="1" applyFont="1" applyFill="1" applyBorder="1" applyAlignment="1">
      <alignment horizontal="center" vertical="center" wrapText="1"/>
    </xf>
    <xf numFmtId="181" fontId="12" fillId="0" borderId="21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center" vertical="center" shrinkToFit="1"/>
    </xf>
    <xf numFmtId="3" fontId="12" fillId="0" borderId="22" xfId="0" applyNumberFormat="1" applyFont="1" applyBorder="1" applyAlignment="1">
      <alignment horizontal="center" vertical="center" shrinkToFit="1"/>
    </xf>
    <xf numFmtId="180" fontId="12" fillId="0" borderId="8" xfId="0" applyNumberFormat="1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49" fontId="5" fillId="2" borderId="26" xfId="0" applyNumberFormat="1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</cellXfs>
  <cellStyles count="5769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0 7" xfId="5767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21" xfId="5768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17" xfId="5766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YOUTH/Desktop/&#49849;&#55148;&#47928;&#49436;/1.%20&#44228;&#50557;&#44288;&#47144;/2.%20&#44228;&#50557;&#54788;&#54889;%20&#44277;&#44060;%20&#48143;%20&#48156;&#51452;&#44228;&#54925;%20&#46321;/2021.%207&#50900;%20&#44228;&#50557;&#51221;&#48372;&#44277;&#44060;(2021.07/(&#52280;&#44256;)&#9733;&#44228;&#50557;&#45824;&#51109;-2(100&#47564;&#50896;&#51060;&#49345;)2021.06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체(2015.03기준)"/>
      <sheetName val="2015년"/>
      <sheetName val="2016년"/>
      <sheetName val="2017년"/>
      <sheetName val="2018년"/>
      <sheetName val="2019년"/>
      <sheetName val="2020년"/>
      <sheetName val="2021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0">
          <cell r="E70" t="str">
            <v>회계실무 교육 운영 위탁용역</v>
          </cell>
          <cell r="N70" t="str">
            <v>㈜더존에듀캠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>
      <selection activeCell="A4" sqref="A4"/>
    </sheetView>
  </sheetViews>
  <sheetFormatPr defaultRowHeight="13.5" x14ac:dyDescent="0.15"/>
  <cols>
    <col min="1" max="2" width="8.88671875" style="206"/>
    <col min="3" max="3" width="35.21875" style="206" bestFit="1" customWidth="1"/>
    <col min="4" max="4" width="8.88671875" style="206"/>
    <col min="5" max="5" width="30.5546875" style="206" customWidth="1"/>
    <col min="6" max="7" width="8.88671875" style="206"/>
    <col min="8" max="8" width="10.109375" style="206" bestFit="1" customWidth="1"/>
    <col min="9" max="9" width="18.88671875" style="206" bestFit="1" customWidth="1"/>
    <col min="10" max="16384" width="8.88671875" style="206"/>
  </cols>
  <sheetData>
    <row r="1" spans="1:12" ht="36" customHeight="1" x14ac:dyDescent="0.15">
      <c r="A1" s="204" t="s">
        <v>54</v>
      </c>
      <c r="B1" s="204"/>
      <c r="C1" s="205"/>
      <c r="D1" s="204"/>
      <c r="E1" s="204"/>
      <c r="F1" s="204"/>
      <c r="G1" s="204"/>
      <c r="H1" s="204"/>
      <c r="I1" s="204"/>
      <c r="J1" s="204"/>
      <c r="K1" s="204"/>
      <c r="L1" s="204"/>
    </row>
    <row r="2" spans="1:12" ht="25.5" customHeight="1" x14ac:dyDescent="0.15">
      <c r="A2" s="72" t="s">
        <v>92</v>
      </c>
      <c r="B2" s="207"/>
      <c r="C2" s="208"/>
      <c r="D2" s="209"/>
      <c r="E2" s="209"/>
      <c r="F2" s="209"/>
      <c r="G2" s="209"/>
      <c r="H2" s="209"/>
      <c r="I2" s="209"/>
      <c r="J2" s="209"/>
      <c r="K2" s="209"/>
      <c r="L2" s="138" t="s">
        <v>83</v>
      </c>
    </row>
    <row r="3" spans="1:12" ht="35.25" customHeight="1" x14ac:dyDescent="0.15">
      <c r="A3" s="210" t="s">
        <v>55</v>
      </c>
      <c r="B3" s="210" t="s">
        <v>40</v>
      </c>
      <c r="C3" s="211" t="s">
        <v>56</v>
      </c>
      <c r="D3" s="212" t="s">
        <v>99</v>
      </c>
      <c r="E3" s="210" t="s">
        <v>57</v>
      </c>
      <c r="F3" s="210" t="s">
        <v>58</v>
      </c>
      <c r="G3" s="210" t="s">
        <v>59</v>
      </c>
      <c r="H3" s="210" t="s">
        <v>95</v>
      </c>
      <c r="I3" s="210" t="s">
        <v>41</v>
      </c>
      <c r="J3" s="210" t="s">
        <v>60</v>
      </c>
      <c r="K3" s="210" t="s">
        <v>61</v>
      </c>
      <c r="L3" s="213" t="s">
        <v>1</v>
      </c>
    </row>
    <row r="4" spans="1:12" s="29" customFormat="1" ht="24" customHeight="1" x14ac:dyDescent="0.25">
      <c r="A4" s="153">
        <v>2021</v>
      </c>
      <c r="B4" s="121">
        <v>9</v>
      </c>
      <c r="C4" s="89" t="s">
        <v>288</v>
      </c>
      <c r="D4" s="26" t="s">
        <v>296</v>
      </c>
      <c r="E4" s="12" t="s">
        <v>289</v>
      </c>
      <c r="F4" s="27">
        <v>150</v>
      </c>
      <c r="G4" s="26" t="s">
        <v>290</v>
      </c>
      <c r="H4" s="28">
        <v>1600000</v>
      </c>
      <c r="I4" s="26" t="s">
        <v>291</v>
      </c>
      <c r="J4" s="26" t="s">
        <v>292</v>
      </c>
      <c r="K4" s="26" t="s">
        <v>293</v>
      </c>
      <c r="L4" s="26"/>
    </row>
    <row r="5" spans="1:12" s="29" customFormat="1" ht="24" customHeight="1" x14ac:dyDescent="0.25">
      <c r="A5" s="153">
        <v>2021</v>
      </c>
      <c r="B5" s="121">
        <v>9</v>
      </c>
      <c r="C5" s="89" t="s">
        <v>294</v>
      </c>
      <c r="D5" s="26" t="s">
        <v>297</v>
      </c>
      <c r="E5" s="12" t="s">
        <v>289</v>
      </c>
      <c r="F5" s="27">
        <v>180</v>
      </c>
      <c r="G5" s="26" t="s">
        <v>290</v>
      </c>
      <c r="H5" s="28">
        <v>1700000</v>
      </c>
      <c r="I5" s="26" t="s">
        <v>291</v>
      </c>
      <c r="J5" s="26" t="s">
        <v>292</v>
      </c>
      <c r="K5" s="26" t="s">
        <v>293</v>
      </c>
      <c r="L5" s="26"/>
    </row>
    <row r="6" spans="1:12" s="29" customFormat="1" ht="24" customHeight="1" x14ac:dyDescent="0.25">
      <c r="A6" s="153">
        <v>2021</v>
      </c>
      <c r="B6" s="121">
        <v>9</v>
      </c>
      <c r="C6" s="150" t="s">
        <v>302</v>
      </c>
      <c r="D6" s="26" t="s">
        <v>297</v>
      </c>
      <c r="E6" s="237" t="s">
        <v>441</v>
      </c>
      <c r="F6" s="90">
        <v>200</v>
      </c>
      <c r="G6" s="68" t="s">
        <v>298</v>
      </c>
      <c r="H6" s="28">
        <v>6000000</v>
      </c>
      <c r="I6" s="26" t="s">
        <v>299</v>
      </c>
      <c r="J6" s="26" t="s">
        <v>300</v>
      </c>
      <c r="K6" s="26" t="s">
        <v>301</v>
      </c>
      <c r="L6" s="26"/>
    </row>
    <row r="7" spans="1:12" s="29" customFormat="1" ht="24" customHeight="1" x14ac:dyDescent="0.25">
      <c r="A7" s="153">
        <v>2021</v>
      </c>
      <c r="B7" s="121">
        <v>9</v>
      </c>
      <c r="C7" s="89" t="s">
        <v>324</v>
      </c>
      <c r="D7" s="26" t="s">
        <v>297</v>
      </c>
      <c r="E7" s="236" t="s">
        <v>442</v>
      </c>
      <c r="F7" s="27">
        <v>2</v>
      </c>
      <c r="G7" s="26" t="s">
        <v>325</v>
      </c>
      <c r="H7" s="28">
        <v>8000000</v>
      </c>
      <c r="I7" s="26" t="s">
        <v>326</v>
      </c>
      <c r="J7" s="26" t="s">
        <v>327</v>
      </c>
      <c r="K7" s="26" t="s">
        <v>328</v>
      </c>
      <c r="L7" s="26"/>
    </row>
    <row r="8" spans="1:12" s="29" customFormat="1" ht="24" customHeight="1" x14ac:dyDescent="0.25">
      <c r="A8" s="153">
        <v>2021</v>
      </c>
      <c r="B8" s="121">
        <v>9</v>
      </c>
      <c r="C8" s="107" t="s">
        <v>329</v>
      </c>
      <c r="D8" s="90" t="s">
        <v>330</v>
      </c>
      <c r="E8" s="236" t="s">
        <v>283</v>
      </c>
      <c r="F8" s="27">
        <v>1</v>
      </c>
      <c r="G8" s="26" t="s">
        <v>331</v>
      </c>
      <c r="H8" s="28">
        <v>60000000</v>
      </c>
      <c r="I8" s="26" t="s">
        <v>326</v>
      </c>
      <c r="J8" s="26" t="s">
        <v>332</v>
      </c>
      <c r="K8" s="26" t="s">
        <v>333</v>
      </c>
      <c r="L8" s="26"/>
    </row>
    <row r="9" spans="1:12" s="29" customFormat="1" ht="24" customHeight="1" x14ac:dyDescent="0.25">
      <c r="A9" s="153">
        <v>2021</v>
      </c>
      <c r="B9" s="121" t="s">
        <v>316</v>
      </c>
      <c r="C9" s="89" t="s">
        <v>334</v>
      </c>
      <c r="D9" s="26" t="s">
        <v>330</v>
      </c>
      <c r="E9" s="12" t="s">
        <v>283</v>
      </c>
      <c r="F9" s="27">
        <v>1</v>
      </c>
      <c r="G9" s="26" t="s">
        <v>331</v>
      </c>
      <c r="H9" s="28">
        <v>27700000</v>
      </c>
      <c r="I9" s="26" t="s">
        <v>326</v>
      </c>
      <c r="J9" s="26" t="s">
        <v>335</v>
      </c>
      <c r="K9" s="26" t="s">
        <v>336</v>
      </c>
      <c r="L9" s="26"/>
    </row>
    <row r="10" spans="1:12" s="29" customFormat="1" ht="24" customHeight="1" x14ac:dyDescent="0.25">
      <c r="A10" s="153"/>
      <c r="B10" s="121"/>
      <c r="C10" s="122" t="s">
        <v>128</v>
      </c>
      <c r="D10" s="26"/>
      <c r="E10" s="180"/>
      <c r="F10" s="185"/>
      <c r="G10" s="184"/>
      <c r="H10" s="181"/>
      <c r="I10" s="26"/>
      <c r="J10" s="26"/>
      <c r="K10" s="26"/>
      <c r="L10" s="26"/>
    </row>
    <row r="11" spans="1:12" s="29" customFormat="1" ht="24" customHeight="1" x14ac:dyDescent="0.25">
      <c r="A11" s="153"/>
      <c r="B11" s="121"/>
      <c r="C11" s="150"/>
      <c r="D11" s="26"/>
      <c r="E11" s="182"/>
      <c r="F11" s="27"/>
      <c r="G11" s="26"/>
      <c r="H11" s="183"/>
      <c r="I11" s="26"/>
      <c r="J11" s="26"/>
      <c r="K11" s="26"/>
      <c r="L11" s="26"/>
    </row>
    <row r="12" spans="1:12" s="29" customFormat="1" ht="24" customHeight="1" x14ac:dyDescent="0.25">
      <c r="A12" s="153"/>
      <c r="B12" s="121"/>
      <c r="C12" s="150"/>
      <c r="D12" s="26"/>
      <c r="E12" s="12"/>
      <c r="F12" s="27"/>
      <c r="G12" s="26"/>
      <c r="H12" s="28"/>
      <c r="I12" s="26"/>
      <c r="J12" s="26"/>
      <c r="K12" s="26"/>
      <c r="L12" s="26"/>
    </row>
    <row r="13" spans="1:12" s="29" customFormat="1" ht="24" customHeight="1" x14ac:dyDescent="0.25">
      <c r="A13" s="153"/>
      <c r="B13" s="121"/>
      <c r="C13" s="89"/>
      <c r="D13" s="26"/>
      <c r="E13" s="12"/>
      <c r="F13" s="27"/>
      <c r="G13" s="26"/>
      <c r="H13" s="28"/>
      <c r="I13" s="26"/>
      <c r="J13" s="26"/>
      <c r="K13" s="26"/>
      <c r="L13" s="26"/>
    </row>
    <row r="14" spans="1:12" s="29" customFormat="1" ht="24" customHeight="1" x14ac:dyDescent="0.25">
      <c r="A14" s="153"/>
      <c r="B14" s="121"/>
      <c r="C14" s="89"/>
      <c r="D14" s="26"/>
      <c r="E14" s="12"/>
      <c r="F14" s="27"/>
      <c r="G14" s="26"/>
      <c r="H14" s="28"/>
      <c r="I14" s="26"/>
      <c r="J14" s="26"/>
      <c r="K14" s="26"/>
      <c r="L14" s="26"/>
    </row>
    <row r="15" spans="1:12" s="29" customFormat="1" ht="24" customHeight="1" x14ac:dyDescent="0.25">
      <c r="A15" s="153"/>
      <c r="B15" s="121"/>
      <c r="C15" s="89"/>
      <c r="D15" s="26"/>
      <c r="E15" s="12"/>
      <c r="F15" s="27"/>
      <c r="G15" s="26"/>
      <c r="H15" s="28"/>
      <c r="I15" s="26"/>
      <c r="J15" s="26"/>
      <c r="K15" s="26"/>
      <c r="L15" s="26"/>
    </row>
    <row r="16" spans="1:12" s="29" customFormat="1" ht="24" customHeight="1" x14ac:dyDescent="0.25">
      <c r="A16" s="153"/>
      <c r="B16" s="121"/>
      <c r="C16" s="89"/>
      <c r="D16" s="26"/>
      <c r="E16" s="12"/>
      <c r="F16" s="27"/>
      <c r="G16" s="26"/>
      <c r="H16" s="28"/>
      <c r="I16" s="26"/>
      <c r="J16" s="26"/>
      <c r="K16" s="26"/>
      <c r="L16" s="26"/>
    </row>
    <row r="17" spans="1:12" s="29" customFormat="1" ht="24" customHeight="1" x14ac:dyDescent="0.25">
      <c r="A17" s="153"/>
      <c r="B17" s="121"/>
      <c r="C17" s="89"/>
      <c r="D17" s="26"/>
      <c r="E17" s="12"/>
      <c r="F17" s="27"/>
      <c r="G17" s="26"/>
      <c r="H17" s="28"/>
      <c r="I17" s="26"/>
      <c r="J17" s="26"/>
      <c r="K17" s="26"/>
      <c r="L17" s="26"/>
    </row>
    <row r="18" spans="1:12" s="29" customFormat="1" ht="24" customHeight="1" x14ac:dyDescent="0.25">
      <c r="A18" s="153"/>
      <c r="B18" s="121"/>
      <c r="C18" s="89"/>
      <c r="D18" s="26"/>
      <c r="E18" s="12"/>
      <c r="F18" s="27"/>
      <c r="G18" s="26"/>
      <c r="H18" s="28"/>
      <c r="I18" s="26"/>
      <c r="J18" s="26"/>
      <c r="K18" s="26"/>
      <c r="L18" s="26"/>
    </row>
    <row r="19" spans="1:12" s="29" customFormat="1" ht="24" customHeight="1" x14ac:dyDescent="0.25">
      <c r="A19" s="153"/>
      <c r="B19" s="121"/>
      <c r="C19" s="122"/>
      <c r="D19" s="26"/>
      <c r="E19" s="12"/>
      <c r="F19" s="27"/>
      <c r="G19" s="26"/>
      <c r="H19" s="28"/>
      <c r="I19" s="26"/>
      <c r="J19" s="26"/>
      <c r="K19" s="26"/>
      <c r="L19" s="26"/>
    </row>
    <row r="20" spans="1:12" s="29" customFormat="1" ht="24" customHeight="1" x14ac:dyDescent="0.25">
      <c r="A20" s="153"/>
      <c r="B20" s="121"/>
      <c r="C20" s="89"/>
      <c r="D20" s="26"/>
      <c r="E20" s="12"/>
      <c r="F20" s="27"/>
      <c r="G20" s="26"/>
      <c r="H20" s="28"/>
      <c r="I20" s="26"/>
      <c r="J20" s="26"/>
      <c r="K20" s="26"/>
      <c r="L20" s="26"/>
    </row>
    <row r="21" spans="1:12" s="29" customFormat="1" ht="24" customHeight="1" x14ac:dyDescent="0.25">
      <c r="A21" s="153"/>
      <c r="B21" s="121"/>
      <c r="C21" s="89"/>
      <c r="D21" s="26"/>
      <c r="E21" s="12"/>
      <c r="F21" s="27"/>
      <c r="G21" s="26"/>
      <c r="H21" s="28"/>
      <c r="I21" s="26"/>
      <c r="J21" s="26"/>
      <c r="K21" s="26"/>
      <c r="L21" s="26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32" customWidth="1"/>
    <col min="2" max="2" width="42.21875" style="32" customWidth="1"/>
    <col min="3" max="3" width="11.109375" style="32" customWidth="1"/>
    <col min="4" max="4" width="14" style="32" customWidth="1"/>
    <col min="5" max="5" width="9.44140625" style="32" customWidth="1"/>
    <col min="6" max="6" width="14" style="32" customWidth="1"/>
    <col min="7" max="7" width="9.5546875" style="32" customWidth="1"/>
    <col min="8" max="8" width="14" style="32" customWidth="1"/>
    <col min="9" max="9" width="27.21875" style="32" customWidth="1"/>
    <col min="10" max="16384" width="8.88671875" style="30"/>
  </cols>
  <sheetData>
    <row r="1" spans="1:9" s="47" customFormat="1" ht="36" customHeight="1" x14ac:dyDescent="0.55000000000000004">
      <c r="A1" s="289" t="s">
        <v>72</v>
      </c>
      <c r="B1" s="289"/>
      <c r="C1" s="289"/>
      <c r="D1" s="289"/>
      <c r="E1" s="289"/>
      <c r="F1" s="289"/>
      <c r="G1" s="289"/>
      <c r="H1" s="289"/>
      <c r="I1" s="289"/>
    </row>
    <row r="2" spans="1:9" ht="24" customHeight="1" x14ac:dyDescent="0.25">
      <c r="A2" s="88" t="s">
        <v>91</v>
      </c>
      <c r="B2" s="88"/>
      <c r="C2" s="33"/>
      <c r="D2" s="33"/>
      <c r="E2" s="33"/>
      <c r="F2" s="33"/>
      <c r="G2" s="33"/>
      <c r="H2" s="33"/>
      <c r="I2" s="34" t="s">
        <v>82</v>
      </c>
    </row>
    <row r="3" spans="1:9" ht="24" customHeight="1" x14ac:dyDescent="0.25">
      <c r="A3" s="294" t="s">
        <v>3</v>
      </c>
      <c r="B3" s="292" t="s">
        <v>4</v>
      </c>
      <c r="C3" s="292" t="s">
        <v>62</v>
      </c>
      <c r="D3" s="292" t="s">
        <v>74</v>
      </c>
      <c r="E3" s="290" t="s">
        <v>75</v>
      </c>
      <c r="F3" s="291"/>
      <c r="G3" s="290" t="s">
        <v>76</v>
      </c>
      <c r="H3" s="291"/>
      <c r="I3" s="292" t="s">
        <v>73</v>
      </c>
    </row>
    <row r="4" spans="1:9" ht="24" customHeight="1" x14ac:dyDescent="0.25">
      <c r="A4" s="295"/>
      <c r="B4" s="293"/>
      <c r="C4" s="293"/>
      <c r="D4" s="293"/>
      <c r="E4" s="64" t="s">
        <v>79</v>
      </c>
      <c r="F4" s="64" t="s">
        <v>80</v>
      </c>
      <c r="G4" s="64" t="s">
        <v>79</v>
      </c>
      <c r="H4" s="64" t="s">
        <v>80</v>
      </c>
      <c r="I4" s="293"/>
    </row>
    <row r="5" spans="1:9" ht="24" customHeight="1" x14ac:dyDescent="0.25">
      <c r="A5" s="5" t="s">
        <v>282</v>
      </c>
      <c r="B5" s="250" t="s">
        <v>392</v>
      </c>
      <c r="C5" s="103" t="s">
        <v>393</v>
      </c>
      <c r="D5" s="103" t="s">
        <v>431</v>
      </c>
      <c r="E5" s="105">
        <v>171958000</v>
      </c>
      <c r="F5" s="103" t="s">
        <v>432</v>
      </c>
      <c r="G5" s="105">
        <v>78243200</v>
      </c>
      <c r="H5" s="103" t="s">
        <v>432</v>
      </c>
      <c r="I5" s="9" t="s">
        <v>433</v>
      </c>
    </row>
    <row r="6" spans="1:9" ht="24" customHeight="1" x14ac:dyDescent="0.25">
      <c r="A6" s="5" t="s">
        <v>282</v>
      </c>
      <c r="B6" s="6" t="s">
        <v>428</v>
      </c>
      <c r="C6" s="103" t="s">
        <v>429</v>
      </c>
      <c r="D6" s="103" t="s">
        <v>431</v>
      </c>
      <c r="E6" s="105">
        <v>170760000</v>
      </c>
      <c r="F6" s="103" t="s">
        <v>432</v>
      </c>
      <c r="G6" s="105">
        <v>87015720</v>
      </c>
      <c r="H6" s="103" t="s">
        <v>432</v>
      </c>
      <c r="I6" s="9" t="s">
        <v>433</v>
      </c>
    </row>
    <row r="7" spans="1:9" ht="24" customHeight="1" x14ac:dyDescent="0.25">
      <c r="A7" s="5"/>
      <c r="B7" s="122" t="s">
        <v>128</v>
      </c>
      <c r="C7" s="103"/>
      <c r="D7" s="103"/>
      <c r="E7" s="105"/>
      <c r="F7" s="103"/>
      <c r="G7" s="105"/>
      <c r="H7" s="103"/>
      <c r="I7" s="9"/>
    </row>
    <row r="8" spans="1:9" ht="24" customHeight="1" x14ac:dyDescent="0.25">
      <c r="A8" s="5"/>
      <c r="B8" s="6"/>
      <c r="C8" s="103"/>
      <c r="D8" s="103"/>
      <c r="E8" s="105"/>
      <c r="F8" s="103"/>
      <c r="G8" s="105"/>
      <c r="H8" s="103"/>
      <c r="I8" s="9"/>
    </row>
    <row r="9" spans="1:9" ht="24" customHeight="1" x14ac:dyDescent="0.25">
      <c r="A9" s="5"/>
      <c r="B9" s="6"/>
      <c r="C9" s="103"/>
      <c r="D9" s="103"/>
      <c r="E9" s="105"/>
      <c r="F9" s="103"/>
      <c r="G9" s="105"/>
      <c r="H9" s="103"/>
      <c r="I9" s="9"/>
    </row>
    <row r="10" spans="1:9" ht="24" customHeight="1" x14ac:dyDescent="0.25">
      <c r="A10" s="5"/>
      <c r="B10" s="6"/>
      <c r="C10" s="103"/>
      <c r="D10" s="103"/>
      <c r="E10" s="105"/>
      <c r="F10" s="103"/>
      <c r="G10" s="105"/>
      <c r="H10" s="103"/>
      <c r="I10" s="9"/>
    </row>
    <row r="11" spans="1:9" ht="24" customHeight="1" x14ac:dyDescent="0.25">
      <c r="A11" s="5"/>
      <c r="B11" s="6"/>
      <c r="C11" s="103"/>
      <c r="D11" s="103"/>
      <c r="E11" s="105"/>
      <c r="F11" s="103"/>
      <c r="G11" s="105"/>
      <c r="H11" s="103"/>
      <c r="I11" s="9"/>
    </row>
    <row r="12" spans="1:9" ht="24" customHeight="1" x14ac:dyDescent="0.25">
      <c r="A12" s="5"/>
      <c r="B12" s="6"/>
      <c r="C12" s="103"/>
      <c r="D12" s="103"/>
      <c r="E12" s="105"/>
      <c r="F12" s="103"/>
      <c r="G12" s="105"/>
      <c r="H12" s="103"/>
      <c r="I12" s="9"/>
    </row>
    <row r="13" spans="1:9" ht="24" customHeight="1" x14ac:dyDescent="0.25">
      <c r="A13" s="5"/>
      <c r="B13" s="6"/>
      <c r="C13" s="103"/>
      <c r="D13" s="103"/>
      <c r="E13" s="105"/>
      <c r="F13" s="103"/>
      <c r="G13" s="105"/>
      <c r="H13" s="103"/>
      <c r="I13" s="9"/>
    </row>
    <row r="14" spans="1:9" ht="24" customHeight="1" x14ac:dyDescent="0.25">
      <c r="A14" s="5"/>
      <c r="B14" s="6"/>
      <c r="C14" s="103"/>
      <c r="D14" s="103"/>
      <c r="E14" s="105"/>
      <c r="F14" s="103"/>
      <c r="G14" s="105"/>
      <c r="H14" s="103"/>
      <c r="I14" s="9"/>
    </row>
    <row r="15" spans="1:9" ht="24" customHeight="1" x14ac:dyDescent="0.25">
      <c r="A15" s="5"/>
      <c r="B15" s="6"/>
      <c r="C15" s="103"/>
      <c r="D15" s="103"/>
      <c r="E15" s="105"/>
      <c r="F15" s="103"/>
      <c r="G15" s="105"/>
      <c r="H15" s="103"/>
      <c r="I15" s="9"/>
    </row>
    <row r="16" spans="1:9" ht="24" customHeight="1" x14ac:dyDescent="0.25">
      <c r="A16" s="5"/>
      <c r="B16" s="6"/>
      <c r="C16" s="104"/>
      <c r="D16" s="104"/>
      <c r="E16" s="106"/>
      <c r="F16" s="104"/>
      <c r="G16" s="106"/>
      <c r="H16" s="104"/>
      <c r="I16" s="9"/>
    </row>
    <row r="17" spans="3:9" ht="24" customHeight="1" x14ac:dyDescent="0.25">
      <c r="C17" s="63"/>
      <c r="D17" s="63"/>
      <c r="E17" s="63"/>
      <c r="F17" s="63"/>
      <c r="G17" s="63"/>
      <c r="H17" s="63"/>
      <c r="I17" s="63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219" customWidth="1"/>
    <col min="2" max="2" width="8.77734375" style="219" customWidth="1"/>
    <col min="3" max="3" width="44.21875" style="220" customWidth="1"/>
    <col min="4" max="4" width="10.88671875" style="219" customWidth="1"/>
    <col min="5" max="5" width="12.44140625" style="219" customWidth="1"/>
    <col min="6" max="6" width="18.88671875" style="219" customWidth="1"/>
    <col min="7" max="7" width="11.21875" style="219" customWidth="1"/>
    <col min="8" max="9" width="12.44140625" style="219" customWidth="1"/>
    <col min="10" max="16384" width="8.88671875" style="67"/>
  </cols>
  <sheetData>
    <row r="1" spans="1:12" ht="36" customHeight="1" x14ac:dyDescent="0.15">
      <c r="A1" s="204" t="s">
        <v>68</v>
      </c>
      <c r="B1" s="204"/>
      <c r="C1" s="205"/>
      <c r="D1" s="204"/>
      <c r="E1" s="204"/>
      <c r="F1" s="204"/>
      <c r="G1" s="204"/>
      <c r="H1" s="204"/>
      <c r="I1" s="204"/>
      <c r="J1" s="187"/>
      <c r="K1" s="187"/>
      <c r="L1" s="187"/>
    </row>
    <row r="2" spans="1:12" s="29" customFormat="1" ht="25.5" customHeight="1" x14ac:dyDescent="0.25">
      <c r="A2" s="72" t="s">
        <v>92</v>
      </c>
      <c r="B2" s="207"/>
      <c r="C2" s="208"/>
      <c r="D2" s="209"/>
      <c r="E2" s="209"/>
      <c r="F2" s="209"/>
      <c r="G2" s="209"/>
      <c r="H2" s="209"/>
      <c r="I2" s="138" t="s">
        <v>83</v>
      </c>
      <c r="J2" s="209"/>
      <c r="K2" s="209"/>
      <c r="L2" s="209"/>
    </row>
    <row r="3" spans="1:12" ht="35.25" customHeight="1" x14ac:dyDescent="0.15">
      <c r="A3" s="214" t="s">
        <v>39</v>
      </c>
      <c r="B3" s="215" t="s">
        <v>40</v>
      </c>
      <c r="C3" s="216" t="s">
        <v>52</v>
      </c>
      <c r="D3" s="216" t="s">
        <v>0</v>
      </c>
      <c r="E3" s="217" t="s">
        <v>94</v>
      </c>
      <c r="F3" s="214" t="s">
        <v>41</v>
      </c>
      <c r="G3" s="214" t="s">
        <v>42</v>
      </c>
      <c r="H3" s="214" t="s">
        <v>43</v>
      </c>
      <c r="I3" s="218" t="s">
        <v>1</v>
      </c>
    </row>
    <row r="4" spans="1:12" s="206" customFormat="1" ht="24" customHeight="1" x14ac:dyDescent="0.15">
      <c r="A4" s="154">
        <v>2021</v>
      </c>
      <c r="B4" s="121">
        <v>9</v>
      </c>
      <c r="C4" s="150" t="s">
        <v>303</v>
      </c>
      <c r="D4" s="90" t="s">
        <v>296</v>
      </c>
      <c r="E4" s="91">
        <v>8000000</v>
      </c>
      <c r="F4" s="26" t="s">
        <v>299</v>
      </c>
      <c r="G4" s="26" t="s">
        <v>300</v>
      </c>
      <c r="H4" s="26" t="s">
        <v>301</v>
      </c>
      <c r="I4" s="68"/>
      <c r="J4" s="67"/>
      <c r="K4" s="67"/>
      <c r="L4" s="67"/>
    </row>
    <row r="5" spans="1:12" s="206" customFormat="1" ht="24" customHeight="1" x14ac:dyDescent="0.15">
      <c r="A5" s="154">
        <v>2021</v>
      </c>
      <c r="B5" s="121">
        <v>9</v>
      </c>
      <c r="C5" s="150" t="s">
        <v>445</v>
      </c>
      <c r="D5" s="90" t="s">
        <v>296</v>
      </c>
      <c r="E5" s="91">
        <v>2500000</v>
      </c>
      <c r="F5" s="26" t="s">
        <v>299</v>
      </c>
      <c r="G5" s="26" t="s">
        <v>443</v>
      </c>
      <c r="H5" s="26" t="s">
        <v>444</v>
      </c>
      <c r="I5" s="68"/>
      <c r="J5" s="67"/>
      <c r="K5" s="67"/>
      <c r="L5" s="67"/>
    </row>
    <row r="6" spans="1:12" s="29" customFormat="1" ht="24" customHeight="1" x14ac:dyDescent="0.25">
      <c r="A6" s="153">
        <v>2021</v>
      </c>
      <c r="B6" s="121">
        <v>9</v>
      </c>
      <c r="C6" s="89" t="s">
        <v>304</v>
      </c>
      <c r="D6" s="90" t="s">
        <v>296</v>
      </c>
      <c r="E6" s="28">
        <v>2500000</v>
      </c>
      <c r="F6" s="26" t="s">
        <v>305</v>
      </c>
      <c r="G6" s="26" t="s">
        <v>306</v>
      </c>
      <c r="H6" s="26" t="s">
        <v>307</v>
      </c>
      <c r="I6" s="26"/>
    </row>
    <row r="7" spans="1:12" ht="24" customHeight="1" x14ac:dyDescent="0.15">
      <c r="A7" s="153">
        <v>2021</v>
      </c>
      <c r="B7" s="121">
        <v>9</v>
      </c>
      <c r="C7" s="107" t="s">
        <v>308</v>
      </c>
      <c r="D7" s="26" t="s">
        <v>295</v>
      </c>
      <c r="E7" s="28">
        <v>19500000</v>
      </c>
      <c r="F7" s="26" t="s">
        <v>305</v>
      </c>
      <c r="G7" s="26" t="s">
        <v>309</v>
      </c>
      <c r="H7" s="26" t="s">
        <v>310</v>
      </c>
      <c r="I7" s="68"/>
    </row>
    <row r="8" spans="1:12" ht="24" customHeight="1" x14ac:dyDescent="0.15">
      <c r="A8" s="153">
        <v>2021</v>
      </c>
      <c r="B8" s="121">
        <v>9</v>
      </c>
      <c r="C8" s="107" t="s">
        <v>311</v>
      </c>
      <c r="D8" s="26" t="s">
        <v>295</v>
      </c>
      <c r="E8" s="28">
        <v>5000000</v>
      </c>
      <c r="F8" s="26" t="s">
        <v>312</v>
      </c>
      <c r="G8" s="26" t="s">
        <v>315</v>
      </c>
      <c r="H8" s="26" t="s">
        <v>313</v>
      </c>
      <c r="I8" s="68"/>
    </row>
    <row r="9" spans="1:12" ht="24" customHeight="1" x14ac:dyDescent="0.15">
      <c r="A9" s="153">
        <v>2021</v>
      </c>
      <c r="B9" s="121" t="s">
        <v>316</v>
      </c>
      <c r="C9" s="107" t="s">
        <v>317</v>
      </c>
      <c r="D9" s="26" t="s">
        <v>295</v>
      </c>
      <c r="E9" s="28">
        <v>5000000</v>
      </c>
      <c r="F9" s="26" t="s">
        <v>312</v>
      </c>
      <c r="G9" s="26" t="s">
        <v>314</v>
      </c>
      <c r="H9" s="26" t="s">
        <v>313</v>
      </c>
      <c r="I9" s="68"/>
    </row>
    <row r="10" spans="1:12" ht="24" customHeight="1" x14ac:dyDescent="0.15">
      <c r="A10" s="153">
        <v>2021</v>
      </c>
      <c r="B10" s="121">
        <v>9</v>
      </c>
      <c r="C10" s="107" t="s">
        <v>318</v>
      </c>
      <c r="D10" s="26" t="s">
        <v>295</v>
      </c>
      <c r="E10" s="28">
        <v>14000000</v>
      </c>
      <c r="F10" s="26" t="s">
        <v>312</v>
      </c>
      <c r="G10" s="26" t="s">
        <v>319</v>
      </c>
      <c r="H10" s="26" t="s">
        <v>320</v>
      </c>
      <c r="I10" s="68"/>
    </row>
    <row r="11" spans="1:12" ht="24" customHeight="1" x14ac:dyDescent="0.15">
      <c r="A11" s="153">
        <v>2021</v>
      </c>
      <c r="B11" s="120">
        <v>9</v>
      </c>
      <c r="C11" s="107" t="s">
        <v>321</v>
      </c>
      <c r="D11" s="26" t="s">
        <v>295</v>
      </c>
      <c r="E11" s="151">
        <v>4000000</v>
      </c>
      <c r="F11" s="90" t="s">
        <v>312</v>
      </c>
      <c r="G11" s="68" t="s">
        <v>322</v>
      </c>
      <c r="H11" s="151" t="s">
        <v>323</v>
      </c>
      <c r="I11" s="68"/>
    </row>
    <row r="12" spans="1:12" ht="24" customHeight="1" x14ac:dyDescent="0.15">
      <c r="A12" s="153">
        <v>2021</v>
      </c>
      <c r="B12" s="120">
        <v>9</v>
      </c>
      <c r="C12" s="107" t="s">
        <v>337</v>
      </c>
      <c r="D12" s="26" t="s">
        <v>295</v>
      </c>
      <c r="E12" s="151">
        <v>3790000</v>
      </c>
      <c r="F12" s="90" t="s">
        <v>326</v>
      </c>
      <c r="G12" s="68" t="s">
        <v>335</v>
      </c>
      <c r="H12" s="151" t="s">
        <v>336</v>
      </c>
      <c r="I12" s="68"/>
    </row>
    <row r="13" spans="1:12" s="152" customFormat="1" ht="24" customHeight="1" x14ac:dyDescent="0.15">
      <c r="A13" s="153">
        <v>2021</v>
      </c>
      <c r="B13" s="120">
        <v>9</v>
      </c>
      <c r="C13" s="107" t="s">
        <v>338</v>
      </c>
      <c r="D13" s="90" t="s">
        <v>97</v>
      </c>
      <c r="E13" s="151">
        <v>8000000</v>
      </c>
      <c r="F13" s="90" t="s">
        <v>342</v>
      </c>
      <c r="G13" s="68" t="s">
        <v>339</v>
      </c>
      <c r="H13" s="68" t="s">
        <v>340</v>
      </c>
      <c r="I13" s="68"/>
      <c r="J13" s="67"/>
      <c r="K13" s="67"/>
      <c r="L13" s="67"/>
    </row>
    <row r="14" spans="1:12" s="206" customFormat="1" ht="24" customHeight="1" x14ac:dyDescent="0.15">
      <c r="A14" s="154">
        <v>2021</v>
      </c>
      <c r="B14" s="120">
        <v>9</v>
      </c>
      <c r="C14" s="107" t="s">
        <v>341</v>
      </c>
      <c r="D14" s="90" t="s">
        <v>97</v>
      </c>
      <c r="E14" s="91">
        <v>9000000</v>
      </c>
      <c r="F14" s="90" t="s">
        <v>342</v>
      </c>
      <c r="G14" s="68" t="s">
        <v>339</v>
      </c>
      <c r="H14" s="68" t="s">
        <v>340</v>
      </c>
      <c r="I14" s="68"/>
      <c r="J14" s="67"/>
      <c r="K14" s="67"/>
      <c r="L14" s="67"/>
    </row>
    <row r="15" spans="1:12" s="152" customFormat="1" ht="24" customHeight="1" x14ac:dyDescent="0.15">
      <c r="A15" s="153">
        <v>2021</v>
      </c>
      <c r="B15" s="120">
        <v>9</v>
      </c>
      <c r="C15" s="107" t="s">
        <v>343</v>
      </c>
      <c r="D15" s="90" t="s">
        <v>350</v>
      </c>
      <c r="E15" s="151">
        <v>22000000</v>
      </c>
      <c r="F15" s="68" t="s">
        <v>344</v>
      </c>
      <c r="G15" s="68" t="s">
        <v>345</v>
      </c>
      <c r="H15" s="68" t="s">
        <v>346</v>
      </c>
      <c r="I15" s="68"/>
      <c r="J15" s="67"/>
      <c r="K15" s="67"/>
      <c r="L15" s="67"/>
    </row>
    <row r="16" spans="1:12" ht="24" customHeight="1" x14ac:dyDescent="0.15">
      <c r="A16" s="153"/>
      <c r="B16" s="120"/>
      <c r="C16" s="122" t="s">
        <v>128</v>
      </c>
      <c r="D16" s="90"/>
      <c r="E16" s="151"/>
      <c r="F16" s="90"/>
      <c r="G16" s="68"/>
      <c r="H16" s="151"/>
      <c r="I16" s="68"/>
    </row>
    <row r="17" spans="1:12" s="206" customFormat="1" ht="24" customHeight="1" x14ac:dyDescent="0.15">
      <c r="A17" s="154"/>
      <c r="B17" s="120"/>
      <c r="C17" s="122"/>
      <c r="D17" s="90"/>
      <c r="E17" s="91"/>
      <c r="F17" s="68"/>
      <c r="G17" s="68"/>
      <c r="H17" s="68"/>
      <c r="I17" s="68"/>
      <c r="J17" s="67"/>
      <c r="K17" s="67"/>
      <c r="L17" s="67"/>
    </row>
    <row r="18" spans="1:12" s="206" customFormat="1" ht="24" customHeight="1" x14ac:dyDescent="0.15">
      <c r="A18" s="154"/>
      <c r="B18" s="120"/>
      <c r="C18" s="122"/>
      <c r="D18" s="90"/>
      <c r="E18" s="91"/>
      <c r="F18" s="68"/>
      <c r="G18" s="68"/>
      <c r="H18" s="68"/>
      <c r="I18" s="68"/>
      <c r="J18" s="67"/>
      <c r="K18" s="67"/>
      <c r="L18" s="67"/>
    </row>
    <row r="19" spans="1:12" s="206" customFormat="1" ht="24" customHeight="1" x14ac:dyDescent="0.15">
      <c r="A19" s="154"/>
      <c r="B19" s="120"/>
      <c r="C19" s="122"/>
      <c r="D19" s="90"/>
      <c r="E19" s="91"/>
      <c r="F19" s="68"/>
      <c r="G19" s="68"/>
      <c r="H19" s="68"/>
      <c r="I19" s="68"/>
      <c r="J19" s="67"/>
      <c r="K19" s="67"/>
      <c r="L19" s="67"/>
    </row>
    <row r="20" spans="1:12" ht="24" customHeight="1" x14ac:dyDescent="0.15">
      <c r="A20" s="154"/>
      <c r="B20" s="120"/>
      <c r="C20" s="122"/>
      <c r="D20" s="90"/>
      <c r="E20" s="91"/>
      <c r="F20" s="68"/>
      <c r="G20" s="68"/>
      <c r="H20" s="68"/>
      <c r="I20" s="6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219" customWidth="1"/>
    <col min="2" max="2" width="8.77734375" style="219" customWidth="1"/>
    <col min="3" max="3" width="29.21875" style="220" customWidth="1"/>
    <col min="4" max="4" width="10.88671875" style="219" customWidth="1"/>
    <col min="5" max="8" width="12.44140625" style="219" customWidth="1"/>
    <col min="9" max="10" width="11.33203125" style="219" customWidth="1"/>
    <col min="11" max="11" width="11.6640625" style="222" customWidth="1"/>
    <col min="12" max="12" width="11.33203125" style="219" bestFit="1" customWidth="1"/>
    <col min="13" max="13" width="8.88671875" style="219"/>
    <col min="14" max="16384" width="8.88671875" style="67"/>
  </cols>
  <sheetData>
    <row r="1" spans="1:13" ht="36" customHeight="1" x14ac:dyDescent="0.15">
      <c r="A1" s="204" t="s">
        <v>71</v>
      </c>
      <c r="B1" s="204"/>
      <c r="C1" s="205"/>
      <c r="D1" s="204"/>
      <c r="E1" s="204"/>
      <c r="F1" s="204"/>
      <c r="G1" s="204"/>
      <c r="H1" s="204"/>
      <c r="I1" s="204"/>
      <c r="J1" s="204"/>
      <c r="K1" s="204"/>
      <c r="L1" s="204"/>
      <c r="M1" s="221"/>
    </row>
    <row r="2" spans="1:13" s="29" customFormat="1" ht="25.5" customHeight="1" x14ac:dyDescent="0.25">
      <c r="A2" s="72" t="s">
        <v>92</v>
      </c>
      <c r="B2" s="207"/>
      <c r="C2" s="208"/>
      <c r="D2" s="209"/>
      <c r="E2" s="209"/>
      <c r="F2" s="209"/>
      <c r="G2" s="209"/>
      <c r="H2" s="209"/>
      <c r="I2" s="209"/>
      <c r="J2" s="209"/>
      <c r="K2" s="209"/>
      <c r="L2" s="209"/>
      <c r="M2" s="138" t="s">
        <v>83</v>
      </c>
    </row>
    <row r="3" spans="1:13" ht="35.25" customHeight="1" x14ac:dyDescent="0.15">
      <c r="A3" s="214" t="s">
        <v>39</v>
      </c>
      <c r="B3" s="215" t="s">
        <v>40</v>
      </c>
      <c r="C3" s="216" t="s">
        <v>70</v>
      </c>
      <c r="D3" s="214" t="s">
        <v>69</v>
      </c>
      <c r="E3" s="215" t="s">
        <v>0</v>
      </c>
      <c r="F3" s="215" t="s">
        <v>87</v>
      </c>
      <c r="G3" s="215" t="s">
        <v>86</v>
      </c>
      <c r="H3" s="215" t="s">
        <v>85</v>
      </c>
      <c r="I3" s="215" t="s">
        <v>84</v>
      </c>
      <c r="J3" s="214" t="s">
        <v>41</v>
      </c>
      <c r="K3" s="214" t="s">
        <v>42</v>
      </c>
      <c r="L3" s="214" t="s">
        <v>43</v>
      </c>
      <c r="M3" s="218" t="s">
        <v>1</v>
      </c>
    </row>
    <row r="4" spans="1:13" s="29" customFormat="1" ht="24" customHeight="1" x14ac:dyDescent="0.25">
      <c r="A4" s="153">
        <v>2021</v>
      </c>
      <c r="B4" s="120">
        <v>9</v>
      </c>
      <c r="C4" s="199" t="s">
        <v>347</v>
      </c>
      <c r="D4" s="26" t="s">
        <v>238</v>
      </c>
      <c r="E4" s="12" t="s">
        <v>296</v>
      </c>
      <c r="F4" s="92">
        <v>50000000</v>
      </c>
      <c r="G4" s="93">
        <v>0</v>
      </c>
      <c r="H4" s="93">
        <v>0</v>
      </c>
      <c r="I4" s="92">
        <v>50000000</v>
      </c>
      <c r="J4" s="26" t="s">
        <v>344</v>
      </c>
      <c r="K4" s="26" t="s">
        <v>348</v>
      </c>
      <c r="L4" s="26" t="s">
        <v>349</v>
      </c>
      <c r="M4" s="28"/>
    </row>
    <row r="5" spans="1:13" s="29" customFormat="1" ht="24" customHeight="1" x14ac:dyDescent="0.25">
      <c r="A5" s="26"/>
      <c r="B5" s="68"/>
      <c r="C5" s="122" t="s">
        <v>128</v>
      </c>
      <c r="D5" s="26"/>
      <c r="E5" s="12"/>
      <c r="F5" s="92"/>
      <c r="G5" s="93"/>
      <c r="H5" s="93"/>
      <c r="I5" s="93"/>
      <c r="J5" s="26"/>
      <c r="K5" s="26"/>
      <c r="L5" s="26"/>
      <c r="M5" s="28"/>
    </row>
    <row r="6" spans="1:13" s="29" customFormat="1" ht="24" customHeight="1" x14ac:dyDescent="0.25">
      <c r="A6" s="26"/>
      <c r="B6" s="68"/>
      <c r="C6" s="70"/>
      <c r="D6" s="26"/>
      <c r="E6" s="12"/>
      <c r="F6" s="92"/>
      <c r="G6" s="93"/>
      <c r="H6" s="93"/>
      <c r="I6" s="93"/>
      <c r="J6" s="26"/>
      <c r="K6" s="26"/>
      <c r="L6" s="26"/>
      <c r="M6" s="28"/>
    </row>
    <row r="7" spans="1:13" s="29" customFormat="1" ht="24" customHeight="1" x14ac:dyDescent="0.25">
      <c r="A7" s="26"/>
      <c r="B7" s="68"/>
      <c r="C7" s="70"/>
      <c r="D7" s="26"/>
      <c r="E7" s="12"/>
      <c r="F7" s="92"/>
      <c r="G7" s="93"/>
      <c r="H7" s="93"/>
      <c r="I7" s="93"/>
      <c r="J7" s="26"/>
      <c r="K7" s="26"/>
      <c r="L7" s="26"/>
      <c r="M7" s="28"/>
    </row>
    <row r="8" spans="1:13" s="29" customFormat="1" ht="24" customHeight="1" x14ac:dyDescent="0.25">
      <c r="A8" s="26"/>
      <c r="B8" s="68"/>
      <c r="C8" s="70"/>
      <c r="D8" s="26"/>
      <c r="E8" s="12"/>
      <c r="F8" s="92"/>
      <c r="G8" s="93"/>
      <c r="H8" s="93"/>
      <c r="I8" s="93"/>
      <c r="J8" s="26"/>
      <c r="K8" s="26"/>
      <c r="L8" s="26"/>
      <c r="M8" s="28"/>
    </row>
    <row r="9" spans="1:13" s="29" customFormat="1" ht="24" customHeight="1" x14ac:dyDescent="0.25">
      <c r="A9" s="26"/>
      <c r="B9" s="68"/>
      <c r="C9" s="70"/>
      <c r="D9" s="26"/>
      <c r="E9" s="12"/>
      <c r="F9" s="92"/>
      <c r="G9" s="93"/>
      <c r="H9" s="93"/>
      <c r="I9" s="93"/>
      <c r="J9" s="26"/>
      <c r="K9" s="26"/>
      <c r="L9" s="26"/>
      <c r="M9" s="28"/>
    </row>
    <row r="10" spans="1:13" s="29" customFormat="1" ht="24" customHeight="1" x14ac:dyDescent="0.25">
      <c r="A10" s="26"/>
      <c r="B10" s="68"/>
      <c r="C10" s="70"/>
      <c r="D10" s="26"/>
      <c r="E10" s="12"/>
      <c r="F10" s="92"/>
      <c r="G10" s="93"/>
      <c r="H10" s="93"/>
      <c r="I10" s="93"/>
      <c r="J10" s="26"/>
      <c r="K10" s="26"/>
      <c r="L10" s="26"/>
      <c r="M10" s="28"/>
    </row>
    <row r="11" spans="1:13" s="29" customFormat="1" ht="24" customHeight="1" x14ac:dyDescent="0.25">
      <c r="A11" s="26"/>
      <c r="B11" s="68"/>
      <c r="C11" s="70"/>
      <c r="D11" s="26"/>
      <c r="E11" s="12"/>
      <c r="F11" s="92"/>
      <c r="G11" s="93"/>
      <c r="H11" s="93"/>
      <c r="I11" s="93"/>
      <c r="J11" s="26"/>
      <c r="K11" s="26"/>
      <c r="L11" s="26"/>
      <c r="M11" s="28"/>
    </row>
    <row r="12" spans="1:13" s="29" customFormat="1" ht="24" customHeight="1" x14ac:dyDescent="0.25">
      <c r="A12" s="26"/>
      <c r="B12" s="68"/>
      <c r="C12" s="70"/>
      <c r="D12" s="26"/>
      <c r="E12" s="12"/>
      <c r="F12" s="92"/>
      <c r="G12" s="93"/>
      <c r="H12" s="93"/>
      <c r="I12" s="93"/>
      <c r="J12" s="26"/>
      <c r="K12" s="26"/>
      <c r="L12" s="26"/>
      <c r="M12" s="28"/>
    </row>
    <row r="13" spans="1:13" s="29" customFormat="1" ht="24" customHeight="1" x14ac:dyDescent="0.25">
      <c r="A13" s="26"/>
      <c r="B13" s="68"/>
      <c r="C13" s="70"/>
      <c r="D13" s="26"/>
      <c r="E13" s="12"/>
      <c r="F13" s="92"/>
      <c r="G13" s="93"/>
      <c r="H13" s="93"/>
      <c r="I13" s="93"/>
      <c r="J13" s="26"/>
      <c r="K13" s="26"/>
      <c r="L13" s="26"/>
      <c r="M13" s="28"/>
    </row>
    <row r="14" spans="1:13" s="29" customFormat="1" ht="24" customHeight="1" x14ac:dyDescent="0.25">
      <c r="A14" s="26"/>
      <c r="B14" s="68"/>
      <c r="C14" s="97"/>
      <c r="D14" s="26"/>
      <c r="E14" s="12"/>
      <c r="F14" s="92"/>
      <c r="G14" s="93"/>
      <c r="H14" s="93"/>
      <c r="I14" s="93"/>
      <c r="J14" s="26"/>
      <c r="K14" s="26"/>
      <c r="L14" s="26"/>
      <c r="M14" s="28"/>
    </row>
    <row r="15" spans="1:13" s="29" customFormat="1" ht="24" customHeight="1" x14ac:dyDescent="0.25">
      <c r="A15" s="26"/>
      <c r="B15" s="68"/>
      <c r="C15" s="70"/>
      <c r="D15" s="26"/>
      <c r="E15" s="12"/>
      <c r="F15" s="92"/>
      <c r="G15" s="93"/>
      <c r="H15" s="93"/>
      <c r="I15" s="93"/>
      <c r="J15" s="26"/>
      <c r="K15" s="26"/>
      <c r="L15" s="26"/>
      <c r="M15" s="28"/>
    </row>
    <row r="16" spans="1:13" s="29" customFormat="1" ht="24" customHeight="1" x14ac:dyDescent="0.25">
      <c r="A16" s="26"/>
      <c r="B16" s="68"/>
      <c r="C16" s="70"/>
      <c r="D16" s="26"/>
      <c r="E16" s="12"/>
      <c r="F16" s="92"/>
      <c r="G16" s="93"/>
      <c r="H16" s="93"/>
      <c r="I16" s="93"/>
      <c r="J16" s="26"/>
      <c r="K16" s="26"/>
      <c r="L16" s="26"/>
      <c r="M16" s="28"/>
    </row>
    <row r="17" spans="1:13" s="29" customFormat="1" ht="24" customHeight="1" x14ac:dyDescent="0.25">
      <c r="A17" s="26"/>
      <c r="B17" s="68"/>
      <c r="C17" s="70"/>
      <c r="D17" s="26"/>
      <c r="E17" s="12"/>
      <c r="F17" s="92"/>
      <c r="G17" s="93"/>
      <c r="H17" s="93"/>
      <c r="I17" s="93"/>
      <c r="J17" s="26"/>
      <c r="K17" s="26"/>
      <c r="L17" s="26"/>
      <c r="M17" s="28"/>
    </row>
    <row r="18" spans="1:13" s="29" customFormat="1" ht="24" customHeight="1" x14ac:dyDescent="0.25">
      <c r="A18" s="26"/>
      <c r="B18" s="68"/>
      <c r="C18" s="70"/>
      <c r="D18" s="26"/>
      <c r="E18" s="12"/>
      <c r="F18" s="92"/>
      <c r="G18" s="93"/>
      <c r="H18" s="93"/>
      <c r="I18" s="93"/>
      <c r="J18" s="26"/>
      <c r="K18" s="26"/>
      <c r="L18" s="26"/>
      <c r="M18" s="28"/>
    </row>
    <row r="19" spans="1:13" s="29" customFormat="1" ht="24" customHeight="1" x14ac:dyDescent="0.25">
      <c r="A19" s="26"/>
      <c r="B19" s="68"/>
      <c r="C19" s="70"/>
      <c r="D19" s="26"/>
      <c r="E19" s="12"/>
      <c r="F19" s="92"/>
      <c r="G19" s="93"/>
      <c r="H19" s="93"/>
      <c r="I19" s="93"/>
      <c r="J19" s="26"/>
      <c r="K19" s="26"/>
      <c r="L19" s="26"/>
      <c r="M19" s="28"/>
    </row>
    <row r="20" spans="1:13" s="29" customFormat="1" ht="24" customHeight="1" x14ac:dyDescent="0.25">
      <c r="A20" s="26"/>
      <c r="B20" s="68"/>
      <c r="C20" s="70"/>
      <c r="D20" s="26"/>
      <c r="E20" s="12"/>
      <c r="F20" s="92"/>
      <c r="G20" s="93"/>
      <c r="H20" s="93"/>
      <c r="I20" s="93"/>
      <c r="J20" s="26"/>
      <c r="K20" s="26"/>
      <c r="L20" s="26"/>
      <c r="M20" s="2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2" style="39" customWidth="1"/>
    <col min="2" max="2" width="56.5546875" style="39" customWidth="1"/>
    <col min="3" max="3" width="9.5546875" style="39" customWidth="1"/>
    <col min="4" max="4" width="8.88671875" style="39" customWidth="1"/>
    <col min="5" max="5" width="9.21875" style="39" customWidth="1"/>
    <col min="6" max="8" width="9.6640625" style="39" customWidth="1"/>
    <col min="9" max="9" width="11.109375" style="39" customWidth="1"/>
    <col min="10" max="10" width="9.6640625" style="39" customWidth="1"/>
    <col min="11" max="11" width="8.44140625" style="39" customWidth="1"/>
    <col min="12" max="12" width="1.5546875" style="25" customWidth="1"/>
    <col min="13" max="13" width="8.88671875" style="25" hidden="1" customWidth="1"/>
    <col min="14" max="15" width="9.6640625" style="39" hidden="1" customWidth="1"/>
    <col min="16" max="16" width="8.88671875" style="25" hidden="1" customWidth="1"/>
    <col min="17" max="17" width="12.6640625" style="25" hidden="1" customWidth="1"/>
    <col min="18" max="18" width="8.88671875" style="25" customWidth="1"/>
    <col min="19" max="16384" width="8.88671875" style="25"/>
  </cols>
  <sheetData>
    <row r="1" spans="1:18" ht="36" customHeight="1" x14ac:dyDescent="0.1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48"/>
      <c r="N1" s="25"/>
      <c r="O1" s="25"/>
    </row>
    <row r="2" spans="1:18" ht="25.5" customHeight="1" x14ac:dyDescent="0.15">
      <c r="A2" s="60" t="s">
        <v>92</v>
      </c>
      <c r="B2" s="31"/>
      <c r="C2" s="31"/>
      <c r="D2" s="33"/>
      <c r="E2" s="33"/>
      <c r="F2" s="33"/>
      <c r="G2" s="33"/>
      <c r="H2" s="33"/>
      <c r="I2" s="33"/>
      <c r="J2" s="33"/>
      <c r="K2" s="34" t="s">
        <v>81</v>
      </c>
      <c r="N2" s="33"/>
      <c r="O2" s="33"/>
    </row>
    <row r="3" spans="1:18" ht="35.2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3" t="s">
        <v>8</v>
      </c>
      <c r="O3" s="23" t="s">
        <v>9</v>
      </c>
    </row>
    <row r="4" spans="1:18" s="219" customFormat="1" ht="24" customHeight="1" x14ac:dyDescent="0.15">
      <c r="A4" s="223"/>
      <c r="B4" s="122" t="s">
        <v>351</v>
      </c>
      <c r="C4" s="224"/>
      <c r="D4" s="225"/>
      <c r="E4" s="225"/>
      <c r="F4" s="225"/>
      <c r="G4" s="223"/>
      <c r="H4" s="223"/>
      <c r="I4" s="223"/>
      <c r="J4" s="223"/>
      <c r="K4" s="223"/>
      <c r="M4" s="233"/>
      <c r="N4" s="223"/>
      <c r="O4" s="223"/>
      <c r="P4" s="233"/>
      <c r="Q4" s="234"/>
      <c r="R4" s="234"/>
    </row>
    <row r="5" spans="1:18" s="219" customFormat="1" ht="24" customHeight="1" x14ac:dyDescent="0.15">
      <c r="A5" s="223"/>
      <c r="B5" s="232"/>
      <c r="C5" s="224"/>
      <c r="D5" s="225"/>
      <c r="E5" s="225"/>
      <c r="F5" s="225"/>
      <c r="G5" s="223"/>
      <c r="H5" s="223"/>
      <c r="I5" s="223"/>
      <c r="J5" s="223"/>
      <c r="K5" s="223"/>
      <c r="M5" s="233" t="e">
        <f t="shared" ref="M5:M8" si="0">H5/G5</f>
        <v>#DIV/0!</v>
      </c>
      <c r="N5" s="223">
        <v>4600</v>
      </c>
      <c r="O5" s="223">
        <v>4181</v>
      </c>
      <c r="P5" s="233">
        <f t="shared" ref="P5:P8" si="1">O5/N5</f>
        <v>0.90891304347826085</v>
      </c>
      <c r="Q5" s="234"/>
      <c r="R5" s="234"/>
    </row>
    <row r="6" spans="1:18" ht="24" customHeight="1" x14ac:dyDescent="0.15">
      <c r="A6" s="19"/>
      <c r="B6" s="24"/>
      <c r="C6" s="58"/>
      <c r="D6" s="7"/>
      <c r="E6" s="7"/>
      <c r="F6" s="7"/>
      <c r="G6" s="19"/>
      <c r="H6" s="19"/>
      <c r="I6" s="19"/>
      <c r="J6" s="19"/>
      <c r="K6" s="19"/>
      <c r="M6" s="44" t="e">
        <f t="shared" si="0"/>
        <v>#DIV/0!</v>
      </c>
      <c r="N6" s="19">
        <v>4600</v>
      </c>
      <c r="O6" s="19">
        <v>4181</v>
      </c>
      <c r="P6" s="44">
        <f t="shared" si="1"/>
        <v>0.90891304347826085</v>
      </c>
      <c r="Q6" s="45"/>
      <c r="R6" s="45"/>
    </row>
    <row r="7" spans="1:18" ht="24" customHeight="1" x14ac:dyDescent="0.15">
      <c r="A7" s="19"/>
      <c r="B7" s="24"/>
      <c r="C7" s="58"/>
      <c r="D7" s="7"/>
      <c r="E7" s="7"/>
      <c r="F7" s="7"/>
      <c r="G7" s="19"/>
      <c r="H7" s="19"/>
      <c r="I7" s="19"/>
      <c r="J7" s="19"/>
      <c r="K7" s="19"/>
      <c r="M7" s="44" t="e">
        <f t="shared" si="0"/>
        <v>#DIV/0!</v>
      </c>
      <c r="N7" s="19">
        <v>4600</v>
      </c>
      <c r="O7" s="19">
        <v>4181</v>
      </c>
      <c r="P7" s="44">
        <f t="shared" si="1"/>
        <v>0.90891304347826085</v>
      </c>
      <c r="Q7" s="45"/>
      <c r="R7" s="45"/>
    </row>
    <row r="8" spans="1:18" ht="24" customHeight="1" x14ac:dyDescent="0.15">
      <c r="A8" s="19"/>
      <c r="B8" s="24"/>
      <c r="C8" s="58"/>
      <c r="D8" s="7"/>
      <c r="E8" s="7"/>
      <c r="F8" s="7"/>
      <c r="G8" s="19"/>
      <c r="H8" s="19"/>
      <c r="I8" s="19"/>
      <c r="J8" s="19"/>
      <c r="K8" s="19"/>
      <c r="M8" s="44" t="e">
        <f t="shared" si="0"/>
        <v>#DIV/0!</v>
      </c>
      <c r="N8" s="19">
        <v>4600</v>
      </c>
      <c r="O8" s="19">
        <v>4181</v>
      </c>
      <c r="P8" s="44">
        <f t="shared" si="1"/>
        <v>0.90891304347826085</v>
      </c>
      <c r="Q8" s="45"/>
      <c r="R8" s="45"/>
    </row>
    <row r="9" spans="1:18" ht="24" customHeight="1" x14ac:dyDescent="0.15">
      <c r="A9" s="19"/>
      <c r="B9" s="24"/>
      <c r="C9" s="58"/>
      <c r="D9" s="7"/>
      <c r="E9" s="7"/>
      <c r="F9" s="7"/>
      <c r="G9" s="19"/>
      <c r="H9" s="19"/>
      <c r="I9" s="19"/>
      <c r="J9" s="19"/>
      <c r="K9" s="19"/>
      <c r="M9" s="44" t="e">
        <f t="shared" ref="M9:M13" si="2">H9/G9</f>
        <v>#DIV/0!</v>
      </c>
      <c r="N9" s="19">
        <v>4600</v>
      </c>
      <c r="O9" s="19">
        <v>4181</v>
      </c>
      <c r="P9" s="44">
        <f t="shared" ref="P9:P13" si="3">O9/N9</f>
        <v>0.90891304347826085</v>
      </c>
      <c r="Q9" s="45"/>
      <c r="R9" s="45"/>
    </row>
    <row r="10" spans="1:18" ht="24" customHeight="1" x14ac:dyDescent="0.15">
      <c r="A10" s="19"/>
      <c r="B10" s="24"/>
      <c r="C10" s="58"/>
      <c r="D10" s="7"/>
      <c r="E10" s="7"/>
      <c r="F10" s="7"/>
      <c r="G10" s="19"/>
      <c r="H10" s="19"/>
      <c r="I10" s="19"/>
      <c r="J10" s="19"/>
      <c r="K10" s="19"/>
      <c r="M10" s="44" t="e">
        <f t="shared" si="2"/>
        <v>#DIV/0!</v>
      </c>
      <c r="N10" s="19">
        <v>4600</v>
      </c>
      <c r="O10" s="19">
        <v>4181</v>
      </c>
      <c r="P10" s="44">
        <f t="shared" si="3"/>
        <v>0.90891304347826085</v>
      </c>
      <c r="Q10" s="45"/>
      <c r="R10" s="45"/>
    </row>
    <row r="11" spans="1:18" ht="24" customHeight="1" x14ac:dyDescent="0.15">
      <c r="A11" s="19"/>
      <c r="B11" s="24"/>
      <c r="C11" s="58"/>
      <c r="D11" s="7"/>
      <c r="E11" s="7"/>
      <c r="F11" s="7"/>
      <c r="G11" s="19"/>
      <c r="H11" s="19"/>
      <c r="I11" s="19"/>
      <c r="J11" s="19"/>
      <c r="K11" s="19"/>
      <c r="M11" s="44" t="e">
        <f t="shared" si="2"/>
        <v>#DIV/0!</v>
      </c>
      <c r="N11" s="19">
        <v>4600</v>
      </c>
      <c r="O11" s="19">
        <v>4181</v>
      </c>
      <c r="P11" s="44">
        <f t="shared" si="3"/>
        <v>0.90891304347826085</v>
      </c>
      <c r="Q11" s="45"/>
      <c r="R11" s="45"/>
    </row>
    <row r="12" spans="1:18" ht="24" customHeight="1" x14ac:dyDescent="0.15">
      <c r="A12" s="19"/>
      <c r="B12" s="24"/>
      <c r="C12" s="58"/>
      <c r="D12" s="7"/>
      <c r="E12" s="7"/>
      <c r="F12" s="7"/>
      <c r="G12" s="19"/>
      <c r="H12" s="19"/>
      <c r="I12" s="19"/>
      <c r="J12" s="19"/>
      <c r="K12" s="19"/>
      <c r="M12" s="44" t="e">
        <f t="shared" si="2"/>
        <v>#DIV/0!</v>
      </c>
      <c r="N12" s="19">
        <v>4600</v>
      </c>
      <c r="O12" s="19">
        <v>4181</v>
      </c>
      <c r="P12" s="44">
        <f t="shared" si="3"/>
        <v>0.90891304347826085</v>
      </c>
      <c r="Q12" s="45"/>
      <c r="R12" s="45"/>
    </row>
    <row r="13" spans="1:18" ht="24" customHeight="1" x14ac:dyDescent="0.15">
      <c r="A13" s="19"/>
      <c r="B13" s="24"/>
      <c r="C13" s="58"/>
      <c r="D13" s="7"/>
      <c r="E13" s="7"/>
      <c r="F13" s="7"/>
      <c r="G13" s="19"/>
      <c r="H13" s="19"/>
      <c r="I13" s="19"/>
      <c r="J13" s="19"/>
      <c r="K13" s="19"/>
      <c r="M13" s="44" t="e">
        <f t="shared" si="2"/>
        <v>#DIV/0!</v>
      </c>
      <c r="N13" s="19">
        <v>4600</v>
      </c>
      <c r="O13" s="19">
        <v>4181</v>
      </c>
      <c r="P13" s="44">
        <f t="shared" si="3"/>
        <v>0.90891304347826085</v>
      </c>
      <c r="Q13" s="45"/>
      <c r="R13" s="45"/>
    </row>
    <row r="14" spans="1:18" ht="24" customHeight="1" x14ac:dyDescent="0.15">
      <c r="A14" s="19"/>
      <c r="B14" s="24"/>
      <c r="C14" s="58"/>
      <c r="D14" s="7"/>
      <c r="E14" s="7"/>
      <c r="F14" s="7"/>
      <c r="G14" s="19"/>
      <c r="H14" s="19"/>
      <c r="I14" s="19"/>
      <c r="J14" s="19"/>
      <c r="K14" s="19"/>
      <c r="M14" s="44" t="e">
        <f t="shared" ref="M14:M17" si="4">H14/G14</f>
        <v>#DIV/0!</v>
      </c>
      <c r="N14" s="19">
        <v>4600</v>
      </c>
      <c r="O14" s="19">
        <v>4181</v>
      </c>
      <c r="P14" s="44">
        <f t="shared" ref="P14:P17" si="5">O14/N14</f>
        <v>0.90891304347826085</v>
      </c>
      <c r="Q14" s="45"/>
      <c r="R14" s="45"/>
    </row>
    <row r="15" spans="1:18" ht="24" customHeight="1" x14ac:dyDescent="0.15">
      <c r="A15" s="19"/>
      <c r="B15" s="24"/>
      <c r="C15" s="58"/>
      <c r="D15" s="7"/>
      <c r="E15" s="7"/>
      <c r="F15" s="7"/>
      <c r="G15" s="19"/>
      <c r="H15" s="19"/>
      <c r="I15" s="19"/>
      <c r="J15" s="19"/>
      <c r="K15" s="19"/>
      <c r="M15" s="44" t="e">
        <f t="shared" si="4"/>
        <v>#DIV/0!</v>
      </c>
      <c r="N15" s="19">
        <v>4600</v>
      </c>
      <c r="O15" s="19">
        <v>4181</v>
      </c>
      <c r="P15" s="44">
        <f t="shared" si="5"/>
        <v>0.90891304347826085</v>
      </c>
      <c r="Q15" s="45"/>
      <c r="R15" s="45"/>
    </row>
    <row r="16" spans="1:18" ht="24" customHeight="1" x14ac:dyDescent="0.15">
      <c r="A16" s="19"/>
      <c r="B16" s="24"/>
      <c r="C16" s="58"/>
      <c r="D16" s="7"/>
      <c r="E16" s="7"/>
      <c r="F16" s="7"/>
      <c r="G16" s="19"/>
      <c r="H16" s="19"/>
      <c r="I16" s="19"/>
      <c r="J16" s="19"/>
      <c r="K16" s="19"/>
      <c r="M16" s="44" t="e">
        <f t="shared" si="4"/>
        <v>#DIV/0!</v>
      </c>
      <c r="N16" s="19">
        <v>4600</v>
      </c>
      <c r="O16" s="19">
        <v>4181</v>
      </c>
      <c r="P16" s="44">
        <f t="shared" si="5"/>
        <v>0.90891304347826085</v>
      </c>
      <c r="Q16" s="45"/>
      <c r="R16" s="45"/>
    </row>
    <row r="17" spans="1:18" ht="24" customHeight="1" x14ac:dyDescent="0.15">
      <c r="A17" s="19"/>
      <c r="B17" s="24"/>
      <c r="C17" s="58"/>
      <c r="D17" s="7"/>
      <c r="E17" s="7"/>
      <c r="F17" s="7"/>
      <c r="G17" s="19"/>
      <c r="H17" s="19"/>
      <c r="I17" s="19"/>
      <c r="J17" s="19"/>
      <c r="K17" s="19"/>
      <c r="M17" s="44" t="e">
        <f t="shared" si="4"/>
        <v>#DIV/0!</v>
      </c>
      <c r="N17" s="19">
        <v>4600</v>
      </c>
      <c r="O17" s="19">
        <v>4181</v>
      </c>
      <c r="P17" s="44">
        <f t="shared" si="5"/>
        <v>0.90891304347826085</v>
      </c>
      <c r="Q17" s="45"/>
      <c r="R17" s="45"/>
    </row>
    <row r="18" spans="1:18" ht="24" customHeight="1" x14ac:dyDescent="0.15">
      <c r="A18" s="19"/>
      <c r="B18" s="24"/>
      <c r="C18" s="58"/>
      <c r="D18" s="7"/>
      <c r="E18" s="7"/>
      <c r="F18" s="7"/>
      <c r="G18" s="19"/>
      <c r="H18" s="19"/>
      <c r="I18" s="19"/>
      <c r="J18" s="19"/>
      <c r="K18" s="19"/>
      <c r="M18" s="44" t="e">
        <f t="shared" ref="M18:M20" si="6">H18/G18</f>
        <v>#DIV/0!</v>
      </c>
      <c r="N18" s="19">
        <v>4600</v>
      </c>
      <c r="O18" s="19">
        <v>4181</v>
      </c>
      <c r="P18" s="44">
        <f t="shared" ref="P18:P20" si="7">O18/N18</f>
        <v>0.90891304347826085</v>
      </c>
      <c r="Q18" s="45"/>
      <c r="R18" s="45"/>
    </row>
    <row r="19" spans="1:18" ht="24" customHeight="1" x14ac:dyDescent="0.15">
      <c r="A19" s="19"/>
      <c r="B19" s="24"/>
      <c r="C19" s="58"/>
      <c r="D19" s="7"/>
      <c r="E19" s="7"/>
      <c r="F19" s="7"/>
      <c r="G19" s="19"/>
      <c r="H19" s="19"/>
      <c r="I19" s="19"/>
      <c r="J19" s="19"/>
      <c r="K19" s="19"/>
      <c r="M19" s="44" t="e">
        <f t="shared" si="6"/>
        <v>#DIV/0!</v>
      </c>
      <c r="N19" s="19">
        <v>4600</v>
      </c>
      <c r="O19" s="19">
        <v>4181</v>
      </c>
      <c r="P19" s="44">
        <f t="shared" si="7"/>
        <v>0.90891304347826085</v>
      </c>
      <c r="Q19" s="45"/>
      <c r="R19" s="45"/>
    </row>
    <row r="20" spans="1:18" ht="24" customHeight="1" x14ac:dyDescent="0.15">
      <c r="A20" s="19"/>
      <c r="B20" s="24"/>
      <c r="C20" s="58"/>
      <c r="D20" s="7"/>
      <c r="E20" s="7"/>
      <c r="F20" s="7"/>
      <c r="G20" s="19"/>
      <c r="H20" s="19"/>
      <c r="I20" s="19"/>
      <c r="J20" s="19"/>
      <c r="K20" s="19"/>
      <c r="M20" s="44" t="e">
        <f t="shared" si="6"/>
        <v>#DIV/0!</v>
      </c>
      <c r="N20" s="19">
        <v>4600</v>
      </c>
      <c r="O20" s="19">
        <v>4181</v>
      </c>
      <c r="P20" s="44">
        <f t="shared" si="7"/>
        <v>0.90891304347826085</v>
      </c>
      <c r="Q20" s="45"/>
      <c r="R20" s="45"/>
    </row>
    <row r="21" spans="1:18" ht="24" customHeight="1" x14ac:dyDescent="0.1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N21" s="46"/>
      <c r="O21" s="46"/>
    </row>
    <row r="22" spans="1:18" ht="24" customHeight="1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N22" s="46"/>
      <c r="O22" s="46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39" customWidth="1"/>
    <col min="2" max="2" width="56.5546875" style="40" customWidth="1"/>
    <col min="3" max="3" width="9.5546875" style="39" customWidth="1"/>
    <col min="4" max="4" width="8.88671875" style="39" customWidth="1"/>
    <col min="5" max="5" width="9.21875" style="39" customWidth="1"/>
    <col min="6" max="6" width="10.5546875" style="41" customWidth="1"/>
    <col min="7" max="7" width="9.6640625" style="39" customWidth="1"/>
    <col min="8" max="8" width="12.6640625" style="42" customWidth="1"/>
    <col min="9" max="9" width="9.6640625" style="39" customWidth="1"/>
    <col min="10" max="10" width="10.5546875" style="37" customWidth="1"/>
    <col min="11" max="11" width="8.44140625" style="39" customWidth="1"/>
    <col min="12" max="16384" width="8.88671875" style="25"/>
  </cols>
  <sheetData>
    <row r="1" spans="1:12" ht="36" customHeight="1" x14ac:dyDescent="0.15">
      <c r="A1" s="13" t="s">
        <v>19</v>
      </c>
      <c r="B1" s="13"/>
      <c r="C1" s="13"/>
      <c r="D1" s="13"/>
      <c r="E1" s="13"/>
      <c r="F1" s="14"/>
      <c r="G1" s="13"/>
      <c r="H1" s="13"/>
      <c r="I1" s="13"/>
      <c r="J1" s="14"/>
      <c r="K1" s="13"/>
      <c r="L1" s="48"/>
    </row>
    <row r="2" spans="1:12" ht="25.5" customHeight="1" x14ac:dyDescent="0.15">
      <c r="A2" s="60" t="s">
        <v>92</v>
      </c>
      <c r="B2" s="59"/>
      <c r="C2" s="31"/>
      <c r="D2" s="33"/>
      <c r="E2" s="33"/>
      <c r="F2" s="35"/>
      <c r="G2" s="33"/>
      <c r="H2" s="36"/>
      <c r="I2" s="33"/>
      <c r="K2" s="35" t="s">
        <v>82</v>
      </c>
    </row>
    <row r="3" spans="1:12" ht="35.25" customHeight="1" x14ac:dyDescent="0.15">
      <c r="A3" s="15" t="s">
        <v>3</v>
      </c>
      <c r="B3" s="2" t="s">
        <v>4</v>
      </c>
      <c r="C3" s="1" t="s">
        <v>0</v>
      </c>
      <c r="D3" s="2" t="s">
        <v>7</v>
      </c>
      <c r="E3" s="2" t="s">
        <v>20</v>
      </c>
      <c r="F3" s="16" t="s">
        <v>18</v>
      </c>
      <c r="G3" s="2" t="s">
        <v>21</v>
      </c>
      <c r="H3" s="2" t="s">
        <v>93</v>
      </c>
      <c r="I3" s="2" t="s">
        <v>22</v>
      </c>
      <c r="J3" s="16" t="s">
        <v>23</v>
      </c>
      <c r="K3" s="2" t="s">
        <v>1</v>
      </c>
    </row>
    <row r="4" spans="1:12" s="219" customFormat="1" ht="24" customHeight="1" x14ac:dyDescent="0.15">
      <c r="A4" s="223"/>
      <c r="B4" s="122" t="s">
        <v>351</v>
      </c>
      <c r="C4" s="224"/>
      <c r="D4" s="225"/>
      <c r="E4" s="226"/>
      <c r="F4" s="227"/>
      <c r="G4" s="238"/>
      <c r="H4" s="51"/>
      <c r="I4" s="229"/>
      <c r="J4" s="223"/>
      <c r="K4" s="51"/>
      <c r="L4" s="230"/>
    </row>
    <row r="5" spans="1:12" s="219" customFormat="1" ht="24" customHeight="1" x14ac:dyDescent="0.15">
      <c r="A5" s="223"/>
      <c r="B5" s="232"/>
      <c r="C5" s="224"/>
      <c r="D5" s="225"/>
      <c r="E5" s="226"/>
      <c r="F5" s="227"/>
      <c r="G5" s="228"/>
      <c r="H5" s="51"/>
      <c r="I5" s="231"/>
      <c r="J5" s="223"/>
      <c r="K5" s="51"/>
      <c r="L5" s="230"/>
    </row>
    <row r="6" spans="1:12" s="219" customFormat="1" ht="24" customHeight="1" x14ac:dyDescent="0.15">
      <c r="A6" s="223"/>
      <c r="B6" s="232"/>
      <c r="C6" s="224"/>
      <c r="D6" s="225"/>
      <c r="E6" s="226"/>
      <c r="F6" s="227"/>
      <c r="G6" s="228"/>
      <c r="H6" s="51"/>
      <c r="I6" s="231"/>
      <c r="J6" s="223"/>
      <c r="K6" s="51"/>
      <c r="L6" s="230"/>
    </row>
    <row r="7" spans="1:12" s="219" customFormat="1" ht="24" customHeight="1" x14ac:dyDescent="0.15">
      <c r="A7" s="223"/>
      <c r="B7" s="232"/>
      <c r="C7" s="224"/>
      <c r="D7" s="225"/>
      <c r="E7" s="226"/>
      <c r="F7" s="227"/>
      <c r="G7" s="228"/>
      <c r="H7" s="51"/>
      <c r="I7" s="229"/>
      <c r="J7" s="223"/>
      <c r="K7" s="51"/>
      <c r="L7" s="230"/>
    </row>
    <row r="8" spans="1:12" s="219" customFormat="1" ht="24" customHeight="1" x14ac:dyDescent="0.15">
      <c r="A8" s="223"/>
      <c r="B8" s="232"/>
      <c r="C8" s="224"/>
      <c r="D8" s="225"/>
      <c r="E8" s="226"/>
      <c r="F8" s="227"/>
      <c r="G8" s="229"/>
      <c r="H8" s="51"/>
      <c r="I8" s="231"/>
      <c r="J8" s="223"/>
      <c r="K8" s="51"/>
      <c r="L8" s="230"/>
    </row>
    <row r="9" spans="1:12" ht="24" customHeight="1" x14ac:dyDescent="0.15">
      <c r="A9" s="19"/>
      <c r="B9" s="24"/>
      <c r="C9" s="58"/>
      <c r="D9" s="7"/>
      <c r="E9" s="190"/>
      <c r="F9" s="21"/>
      <c r="G9" s="109"/>
      <c r="H9" s="5"/>
      <c r="I9" s="22"/>
      <c r="J9" s="19"/>
      <c r="K9" s="5"/>
      <c r="L9" s="38"/>
    </row>
    <row r="10" spans="1:12" ht="24" customHeight="1" x14ac:dyDescent="0.15">
      <c r="A10" s="19"/>
      <c r="B10" s="24"/>
      <c r="C10" s="58"/>
      <c r="D10" s="7"/>
      <c r="E10" s="190"/>
      <c r="F10" s="21"/>
      <c r="G10" s="20"/>
      <c r="H10" s="5"/>
      <c r="I10" s="22"/>
      <c r="J10" s="19"/>
      <c r="K10" s="5"/>
      <c r="L10" s="38"/>
    </row>
    <row r="11" spans="1:12" ht="24" customHeight="1" x14ac:dyDescent="0.15">
      <c r="A11" s="19"/>
      <c r="B11" s="24"/>
      <c r="C11" s="58"/>
      <c r="D11" s="7"/>
      <c r="E11" s="190"/>
      <c r="F11" s="21"/>
      <c r="G11" s="20"/>
      <c r="H11" s="5"/>
      <c r="I11" s="22"/>
      <c r="J11" s="19"/>
      <c r="K11" s="5"/>
      <c r="L11" s="38"/>
    </row>
    <row r="12" spans="1:12" ht="24" customHeight="1" x14ac:dyDescent="0.15">
      <c r="A12" s="19"/>
      <c r="B12" s="24"/>
      <c r="C12" s="58"/>
      <c r="D12" s="7"/>
      <c r="E12" s="190"/>
      <c r="F12" s="21"/>
      <c r="G12" s="20"/>
      <c r="H12" s="5"/>
      <c r="I12" s="22"/>
      <c r="J12" s="19"/>
      <c r="K12" s="5"/>
      <c r="L12" s="38"/>
    </row>
    <row r="13" spans="1:12" ht="24" customHeight="1" x14ac:dyDescent="0.15">
      <c r="A13" s="17"/>
      <c r="B13" s="18"/>
      <c r="C13" s="58"/>
      <c r="D13" s="7"/>
      <c r="E13" s="190"/>
      <c r="F13" s="21"/>
      <c r="G13" s="20"/>
      <c r="H13" s="5"/>
      <c r="I13" s="22"/>
      <c r="J13" s="19"/>
      <c r="K13" s="5"/>
      <c r="L13" s="38"/>
    </row>
    <row r="14" spans="1:12" ht="24" customHeight="1" x14ac:dyDescent="0.15">
      <c r="A14" s="17"/>
      <c r="B14" s="18"/>
      <c r="C14" s="58"/>
      <c r="D14" s="7"/>
      <c r="E14" s="190"/>
      <c r="F14" s="21"/>
      <c r="G14" s="20"/>
      <c r="H14" s="5"/>
      <c r="I14" s="22"/>
      <c r="J14" s="19"/>
      <c r="K14" s="5"/>
      <c r="L14" s="38"/>
    </row>
    <row r="15" spans="1:12" ht="24" customHeight="1" x14ac:dyDescent="0.15">
      <c r="A15" s="17"/>
      <c r="B15" s="18"/>
      <c r="C15" s="58"/>
      <c r="D15" s="7"/>
      <c r="E15" s="190"/>
      <c r="F15" s="21"/>
      <c r="G15" s="20"/>
      <c r="H15" s="5"/>
      <c r="I15" s="22"/>
      <c r="J15" s="19"/>
      <c r="K15" s="5"/>
      <c r="L15" s="38"/>
    </row>
    <row r="16" spans="1:12" ht="24" customHeight="1" x14ac:dyDescent="0.15">
      <c r="A16" s="17"/>
      <c r="B16" s="18"/>
      <c r="C16" s="58"/>
      <c r="D16" s="7"/>
      <c r="E16" s="190"/>
      <c r="F16" s="21"/>
      <c r="G16" s="20"/>
      <c r="H16" s="5"/>
      <c r="I16" s="22"/>
      <c r="J16" s="19"/>
      <c r="K16" s="5"/>
      <c r="L16" s="38"/>
    </row>
    <row r="17" spans="1:12" ht="24" customHeight="1" x14ac:dyDescent="0.15">
      <c r="A17" s="17"/>
      <c r="B17" s="18"/>
      <c r="C17" s="58"/>
      <c r="D17" s="7"/>
      <c r="E17" s="190"/>
      <c r="F17" s="21"/>
      <c r="G17" s="20"/>
      <c r="H17" s="5"/>
      <c r="I17" s="22"/>
      <c r="J17" s="19"/>
      <c r="K17" s="5"/>
      <c r="L17" s="38"/>
    </row>
    <row r="18" spans="1:12" ht="24" customHeight="1" x14ac:dyDescent="0.15">
      <c r="A18" s="17"/>
      <c r="B18" s="18"/>
      <c r="C18" s="58"/>
      <c r="D18" s="7"/>
      <c r="E18" s="190"/>
      <c r="F18" s="21"/>
      <c r="G18" s="20"/>
      <c r="H18" s="5"/>
      <c r="I18" s="22"/>
      <c r="J18" s="19"/>
      <c r="K18" s="5"/>
      <c r="L18" s="38"/>
    </row>
    <row r="19" spans="1:12" ht="24" customHeight="1" x14ac:dyDescent="0.15">
      <c r="A19" s="17"/>
      <c r="B19" s="18"/>
      <c r="C19" s="58"/>
      <c r="D19" s="7"/>
      <c r="E19" s="190"/>
      <c r="F19" s="21"/>
      <c r="G19" s="20"/>
      <c r="H19" s="5"/>
      <c r="I19" s="22"/>
      <c r="J19" s="19"/>
      <c r="K19" s="5"/>
      <c r="L19" s="38"/>
    </row>
    <row r="20" spans="1:12" ht="24" customHeight="1" x14ac:dyDescent="0.15">
      <c r="A20" s="17"/>
      <c r="B20" s="18"/>
      <c r="C20" s="58"/>
      <c r="D20" s="7"/>
      <c r="E20" s="190"/>
      <c r="F20" s="21"/>
      <c r="G20" s="20"/>
      <c r="H20" s="5"/>
      <c r="I20" s="22"/>
      <c r="J20" s="19"/>
      <c r="K20" s="5"/>
      <c r="L20" s="3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1.109375" style="139" customWidth="1"/>
    <col min="2" max="2" width="37.109375" style="139" customWidth="1"/>
    <col min="3" max="3" width="31.77734375" style="139" customWidth="1"/>
    <col min="4" max="9" width="9.33203125" style="139" customWidth="1"/>
    <col min="10" max="10" width="9.6640625" style="139" customWidth="1"/>
    <col min="11" max="11" width="4.88671875" style="148" customWidth="1"/>
    <col min="12" max="12" width="8.88671875" style="148"/>
    <col min="13" max="16384" width="8.88671875" style="67"/>
  </cols>
  <sheetData>
    <row r="1" spans="1:13" ht="36" customHeight="1" x14ac:dyDescent="0.15">
      <c r="A1" s="135" t="s">
        <v>78</v>
      </c>
      <c r="B1" s="135"/>
      <c r="C1" s="135"/>
      <c r="D1" s="135"/>
      <c r="E1" s="135"/>
      <c r="F1" s="135"/>
      <c r="G1" s="135"/>
      <c r="H1" s="135"/>
      <c r="I1" s="135"/>
      <c r="J1" s="135"/>
      <c r="K1" s="186"/>
      <c r="L1" s="186"/>
      <c r="M1" s="187"/>
    </row>
    <row r="2" spans="1:13" ht="25.5" customHeight="1" x14ac:dyDescent="0.15">
      <c r="A2" s="72" t="s">
        <v>92</v>
      </c>
      <c r="B2" s="136"/>
      <c r="C2" s="136"/>
      <c r="D2" s="136"/>
      <c r="E2" s="137"/>
      <c r="F2" s="137"/>
      <c r="G2" s="137"/>
      <c r="H2" s="137"/>
      <c r="I2" s="67"/>
      <c r="J2" s="138" t="s">
        <v>83</v>
      </c>
    </row>
    <row r="3" spans="1:13" ht="35.25" customHeight="1" x14ac:dyDescent="0.15">
      <c r="A3" s="1" t="s">
        <v>3</v>
      </c>
      <c r="B3" s="4" t="s">
        <v>4</v>
      </c>
      <c r="C3" s="4" t="s">
        <v>25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53</v>
      </c>
      <c r="I3" s="4" t="s">
        <v>24</v>
      </c>
      <c r="J3" s="2" t="s">
        <v>16</v>
      </c>
    </row>
    <row r="4" spans="1:13" ht="24" customHeight="1" x14ac:dyDescent="0.15">
      <c r="A4" s="49" t="s">
        <v>90</v>
      </c>
      <c r="B4" s="10" t="s">
        <v>129</v>
      </c>
      <c r="C4" s="10" t="s">
        <v>104</v>
      </c>
      <c r="D4" s="55">
        <v>7101600</v>
      </c>
      <c r="E4" s="155">
        <v>44162</v>
      </c>
      <c r="F4" s="155">
        <v>44197</v>
      </c>
      <c r="G4" s="155">
        <v>44561</v>
      </c>
      <c r="H4" s="200">
        <v>44439</v>
      </c>
      <c r="I4" s="200">
        <v>44440</v>
      </c>
      <c r="J4" s="9"/>
      <c r="K4" s="65"/>
    </row>
    <row r="5" spans="1:13" ht="24" customHeight="1" x14ac:dyDescent="0.15">
      <c r="A5" s="49" t="s">
        <v>90</v>
      </c>
      <c r="B5" s="10" t="s">
        <v>130</v>
      </c>
      <c r="C5" s="10" t="s">
        <v>104</v>
      </c>
      <c r="D5" s="55">
        <v>3020400</v>
      </c>
      <c r="E5" s="155">
        <v>44162</v>
      </c>
      <c r="F5" s="155" t="s">
        <v>134</v>
      </c>
      <c r="G5" s="155">
        <v>44561</v>
      </c>
      <c r="H5" s="200">
        <v>44439</v>
      </c>
      <c r="I5" s="200">
        <v>44440</v>
      </c>
      <c r="J5" s="11"/>
      <c r="K5" s="65"/>
    </row>
    <row r="6" spans="1:13" ht="24" customHeight="1" x14ac:dyDescent="0.15">
      <c r="A6" s="49" t="s">
        <v>90</v>
      </c>
      <c r="B6" s="10" t="s">
        <v>131</v>
      </c>
      <c r="C6" s="10" t="s">
        <v>133</v>
      </c>
      <c r="D6" s="55">
        <v>11400000</v>
      </c>
      <c r="E6" s="155">
        <v>44166</v>
      </c>
      <c r="F6" s="155">
        <v>44136</v>
      </c>
      <c r="G6" s="155">
        <v>44500</v>
      </c>
      <c r="H6" s="200">
        <v>44439</v>
      </c>
      <c r="I6" s="200">
        <v>44440</v>
      </c>
      <c r="J6" s="9"/>
      <c r="K6" s="65"/>
    </row>
    <row r="7" spans="1:13" ht="24" customHeight="1" x14ac:dyDescent="0.15">
      <c r="A7" s="49" t="s">
        <v>90</v>
      </c>
      <c r="B7" s="6" t="s">
        <v>100</v>
      </c>
      <c r="C7" s="6" t="s">
        <v>101</v>
      </c>
      <c r="D7" s="54">
        <v>3600000</v>
      </c>
      <c r="E7" s="155">
        <v>44180</v>
      </c>
      <c r="F7" s="155">
        <v>44197</v>
      </c>
      <c r="G7" s="155">
        <v>44561</v>
      </c>
      <c r="H7" s="200">
        <v>44439</v>
      </c>
      <c r="I7" s="200">
        <v>44440</v>
      </c>
      <c r="J7" s="9"/>
      <c r="K7" s="65"/>
    </row>
    <row r="8" spans="1:13" ht="24" customHeight="1" x14ac:dyDescent="0.15">
      <c r="A8" s="49" t="s">
        <v>90</v>
      </c>
      <c r="B8" s="6" t="s">
        <v>103</v>
      </c>
      <c r="C8" s="6" t="s">
        <v>104</v>
      </c>
      <c r="D8" s="54">
        <v>6954000</v>
      </c>
      <c r="E8" s="155">
        <v>44183</v>
      </c>
      <c r="F8" s="155">
        <v>44197</v>
      </c>
      <c r="G8" s="155">
        <v>44561</v>
      </c>
      <c r="H8" s="200">
        <v>44439</v>
      </c>
      <c r="I8" s="200">
        <v>44440</v>
      </c>
      <c r="J8" s="51"/>
      <c r="K8" s="65"/>
    </row>
    <row r="9" spans="1:13" ht="24" customHeight="1" x14ac:dyDescent="0.15">
      <c r="A9" s="49" t="s">
        <v>90</v>
      </c>
      <c r="B9" s="6" t="s">
        <v>105</v>
      </c>
      <c r="C9" s="6" t="s">
        <v>106</v>
      </c>
      <c r="D9" s="56">
        <v>4999920</v>
      </c>
      <c r="E9" s="155">
        <v>44186</v>
      </c>
      <c r="F9" s="155">
        <v>44197</v>
      </c>
      <c r="G9" s="155">
        <v>44561</v>
      </c>
      <c r="H9" s="200">
        <v>44439</v>
      </c>
      <c r="I9" s="200">
        <v>44440</v>
      </c>
      <c r="J9" s="51"/>
      <c r="K9" s="65"/>
    </row>
    <row r="10" spans="1:13" ht="24" customHeight="1" x14ac:dyDescent="0.15">
      <c r="A10" s="49" t="s">
        <v>90</v>
      </c>
      <c r="B10" s="6" t="s">
        <v>107</v>
      </c>
      <c r="C10" s="6" t="s">
        <v>102</v>
      </c>
      <c r="D10" s="56">
        <v>4440000</v>
      </c>
      <c r="E10" s="155">
        <v>44186</v>
      </c>
      <c r="F10" s="155">
        <v>44197</v>
      </c>
      <c r="G10" s="155">
        <v>44561</v>
      </c>
      <c r="H10" s="200">
        <v>44439</v>
      </c>
      <c r="I10" s="200">
        <v>44440</v>
      </c>
      <c r="J10" s="51"/>
      <c r="K10" s="65"/>
    </row>
    <row r="11" spans="1:13" ht="24" customHeight="1" x14ac:dyDescent="0.15">
      <c r="A11" s="49" t="s">
        <v>90</v>
      </c>
      <c r="B11" s="6" t="s">
        <v>108</v>
      </c>
      <c r="C11" s="6" t="s">
        <v>109</v>
      </c>
      <c r="D11" s="56">
        <v>5280000</v>
      </c>
      <c r="E11" s="155">
        <v>44186</v>
      </c>
      <c r="F11" s="155">
        <v>44197</v>
      </c>
      <c r="G11" s="155">
        <v>44561</v>
      </c>
      <c r="H11" s="200">
        <v>44439</v>
      </c>
      <c r="I11" s="200">
        <v>44440</v>
      </c>
      <c r="J11" s="51"/>
      <c r="K11" s="65"/>
    </row>
    <row r="12" spans="1:13" ht="24" customHeight="1" x14ac:dyDescent="0.15">
      <c r="A12" s="49" t="s">
        <v>154</v>
      </c>
      <c r="B12" s="6" t="s">
        <v>110</v>
      </c>
      <c r="C12" s="6" t="s">
        <v>111</v>
      </c>
      <c r="D12" s="56">
        <v>14616000</v>
      </c>
      <c r="E12" s="155">
        <v>44186</v>
      </c>
      <c r="F12" s="155">
        <v>44197</v>
      </c>
      <c r="G12" s="155">
        <v>44561</v>
      </c>
      <c r="H12" s="200">
        <v>44439</v>
      </c>
      <c r="I12" s="200">
        <v>44440</v>
      </c>
      <c r="J12" s="51"/>
      <c r="K12" s="65"/>
    </row>
    <row r="13" spans="1:13" ht="24" customHeight="1" x14ac:dyDescent="0.15">
      <c r="A13" s="49" t="s">
        <v>90</v>
      </c>
      <c r="B13" s="6" t="s">
        <v>112</v>
      </c>
      <c r="C13" s="6" t="s">
        <v>113</v>
      </c>
      <c r="D13" s="56">
        <v>3960000</v>
      </c>
      <c r="E13" s="155">
        <v>44187</v>
      </c>
      <c r="F13" s="155">
        <v>44197</v>
      </c>
      <c r="G13" s="155">
        <v>44561</v>
      </c>
      <c r="H13" s="200">
        <v>44439</v>
      </c>
      <c r="I13" s="200">
        <v>44440</v>
      </c>
      <c r="J13" s="51"/>
      <c r="K13" s="65"/>
    </row>
    <row r="14" spans="1:13" ht="24" customHeight="1" x14ac:dyDescent="0.15">
      <c r="A14" s="51" t="s">
        <v>90</v>
      </c>
      <c r="B14" s="6" t="s">
        <v>114</v>
      </c>
      <c r="C14" s="6" t="s">
        <v>115</v>
      </c>
      <c r="D14" s="161">
        <v>8033330</v>
      </c>
      <c r="E14" s="155">
        <v>44187</v>
      </c>
      <c r="F14" s="155">
        <v>44197</v>
      </c>
      <c r="G14" s="155">
        <v>44227</v>
      </c>
      <c r="H14" s="155">
        <v>44227</v>
      </c>
      <c r="I14" s="155">
        <v>44228</v>
      </c>
      <c r="J14" s="51" t="s">
        <v>145</v>
      </c>
      <c r="K14" s="65"/>
    </row>
    <row r="15" spans="1:13" ht="24" customHeight="1" x14ac:dyDescent="0.15">
      <c r="A15" s="49" t="s">
        <v>90</v>
      </c>
      <c r="B15" s="6" t="s">
        <v>116</v>
      </c>
      <c r="C15" s="6" t="s">
        <v>117</v>
      </c>
      <c r="D15" s="56">
        <v>3600000</v>
      </c>
      <c r="E15" s="155">
        <v>44193</v>
      </c>
      <c r="F15" s="155">
        <v>44197</v>
      </c>
      <c r="G15" s="155">
        <v>44561</v>
      </c>
      <c r="H15" s="200">
        <v>44439</v>
      </c>
      <c r="I15" s="200">
        <v>44440</v>
      </c>
      <c r="J15" s="51"/>
      <c r="K15" s="65"/>
    </row>
    <row r="16" spans="1:13" ht="24" customHeight="1" x14ac:dyDescent="0.15">
      <c r="A16" s="49" t="s">
        <v>143</v>
      </c>
      <c r="B16" s="6" t="s">
        <v>118</v>
      </c>
      <c r="C16" s="6" t="s">
        <v>119</v>
      </c>
      <c r="D16" s="56">
        <v>3540480</v>
      </c>
      <c r="E16" s="155">
        <v>44194</v>
      </c>
      <c r="F16" s="155">
        <v>44197</v>
      </c>
      <c r="G16" s="155">
        <v>44561</v>
      </c>
      <c r="H16" s="200">
        <v>44439</v>
      </c>
      <c r="I16" s="200">
        <v>44440</v>
      </c>
      <c r="J16" s="51"/>
      <c r="K16" s="65"/>
    </row>
    <row r="17" spans="1:12" ht="24" customHeight="1" x14ac:dyDescent="0.15">
      <c r="A17" s="49" t="s">
        <v>153</v>
      </c>
      <c r="B17" s="6" t="s">
        <v>120</v>
      </c>
      <c r="C17" s="6" t="s">
        <v>121</v>
      </c>
      <c r="D17" s="56">
        <v>14964000</v>
      </c>
      <c r="E17" s="155">
        <v>44194</v>
      </c>
      <c r="F17" s="155">
        <v>44197</v>
      </c>
      <c r="G17" s="155">
        <v>44561</v>
      </c>
      <c r="H17" s="200">
        <v>44439</v>
      </c>
      <c r="I17" s="200">
        <v>44440</v>
      </c>
      <c r="J17" s="51"/>
      <c r="K17" s="65"/>
    </row>
    <row r="18" spans="1:12" ht="24" customHeight="1" thickBot="1" x14ac:dyDescent="0.2">
      <c r="A18" s="125" t="s">
        <v>143</v>
      </c>
      <c r="B18" s="126" t="s">
        <v>122</v>
      </c>
      <c r="C18" s="126" t="s">
        <v>123</v>
      </c>
      <c r="D18" s="127">
        <v>9600000</v>
      </c>
      <c r="E18" s="156">
        <v>44195</v>
      </c>
      <c r="F18" s="156">
        <v>44197</v>
      </c>
      <c r="G18" s="156">
        <v>44561</v>
      </c>
      <c r="H18" s="201">
        <v>44439</v>
      </c>
      <c r="I18" s="201">
        <v>44440</v>
      </c>
      <c r="J18" s="128"/>
      <c r="K18" s="65"/>
    </row>
    <row r="19" spans="1:12" ht="24" customHeight="1" thickTop="1" x14ac:dyDescent="0.15">
      <c r="A19" s="123" t="s">
        <v>143</v>
      </c>
      <c r="B19" s="99" t="s">
        <v>96</v>
      </c>
      <c r="C19" s="99" t="s">
        <v>136</v>
      </c>
      <c r="D19" s="124">
        <v>8370000</v>
      </c>
      <c r="E19" s="157">
        <v>44200</v>
      </c>
      <c r="F19" s="158">
        <v>44200</v>
      </c>
      <c r="G19" s="158">
        <v>44207</v>
      </c>
      <c r="H19" s="158">
        <v>44207</v>
      </c>
      <c r="I19" s="158">
        <v>44207</v>
      </c>
      <c r="J19" s="98" t="s">
        <v>145</v>
      </c>
      <c r="K19" s="65"/>
    </row>
    <row r="20" spans="1:12" ht="24" customHeight="1" x14ac:dyDescent="0.15">
      <c r="A20" s="49" t="s">
        <v>143</v>
      </c>
      <c r="B20" s="6" t="s">
        <v>138</v>
      </c>
      <c r="C20" s="6" t="s">
        <v>139</v>
      </c>
      <c r="D20" s="56">
        <v>1230000</v>
      </c>
      <c r="E20" s="159">
        <v>44203</v>
      </c>
      <c r="F20" s="155">
        <v>44203</v>
      </c>
      <c r="G20" s="155">
        <v>44208</v>
      </c>
      <c r="H20" s="155">
        <v>44207</v>
      </c>
      <c r="I20" s="155">
        <v>44207</v>
      </c>
      <c r="J20" s="51" t="s">
        <v>145</v>
      </c>
      <c r="K20" s="65"/>
    </row>
    <row r="21" spans="1:12" ht="24" customHeight="1" x14ac:dyDescent="0.15">
      <c r="A21" s="49" t="s">
        <v>143</v>
      </c>
      <c r="B21" s="6" t="s">
        <v>140</v>
      </c>
      <c r="C21" s="6" t="s">
        <v>144</v>
      </c>
      <c r="D21" s="56">
        <v>2757000</v>
      </c>
      <c r="E21" s="159">
        <v>44207</v>
      </c>
      <c r="F21" s="155">
        <v>44207</v>
      </c>
      <c r="G21" s="155">
        <v>44237</v>
      </c>
      <c r="H21" s="155">
        <v>44236</v>
      </c>
      <c r="I21" s="155">
        <v>44236</v>
      </c>
      <c r="J21" s="51" t="s">
        <v>146</v>
      </c>
    </row>
    <row r="22" spans="1:12" ht="24" customHeight="1" x14ac:dyDescent="0.15">
      <c r="A22" s="49" t="s">
        <v>90</v>
      </c>
      <c r="B22" s="6" t="s">
        <v>237</v>
      </c>
      <c r="C22" s="6" t="s">
        <v>115</v>
      </c>
      <c r="D22" s="56">
        <v>243930000</v>
      </c>
      <c r="E22" s="159">
        <v>44221</v>
      </c>
      <c r="F22" s="155">
        <v>44228</v>
      </c>
      <c r="G22" s="155">
        <v>44561</v>
      </c>
      <c r="H22" s="200">
        <v>44439</v>
      </c>
      <c r="I22" s="200">
        <v>44440</v>
      </c>
      <c r="J22" s="51"/>
    </row>
    <row r="23" spans="1:12" ht="24" customHeight="1" x14ac:dyDescent="0.15">
      <c r="A23" s="49" t="s">
        <v>90</v>
      </c>
      <c r="B23" s="6" t="s">
        <v>141</v>
      </c>
      <c r="C23" s="6" t="s">
        <v>142</v>
      </c>
      <c r="D23" s="56">
        <v>4776300</v>
      </c>
      <c r="E23" s="159">
        <v>44222</v>
      </c>
      <c r="F23" s="155">
        <v>44231</v>
      </c>
      <c r="G23" s="155">
        <v>44231</v>
      </c>
      <c r="H23" s="155">
        <v>44230</v>
      </c>
      <c r="I23" s="155">
        <v>44230</v>
      </c>
      <c r="J23" s="51" t="s">
        <v>146</v>
      </c>
    </row>
    <row r="24" spans="1:12" ht="24" customHeight="1" x14ac:dyDescent="0.15">
      <c r="A24" s="49" t="s">
        <v>90</v>
      </c>
      <c r="B24" s="6" t="s">
        <v>147</v>
      </c>
      <c r="C24" s="6" t="s">
        <v>148</v>
      </c>
      <c r="D24" s="56">
        <v>16500000</v>
      </c>
      <c r="E24" s="159">
        <v>44235</v>
      </c>
      <c r="F24" s="155">
        <v>44235</v>
      </c>
      <c r="G24" s="155">
        <v>44252</v>
      </c>
      <c r="H24" s="155">
        <v>44252</v>
      </c>
      <c r="I24" s="155">
        <v>44252</v>
      </c>
      <c r="J24" s="51" t="s">
        <v>146</v>
      </c>
    </row>
    <row r="25" spans="1:12" ht="24" customHeight="1" x14ac:dyDescent="0.15">
      <c r="A25" s="49" t="s">
        <v>90</v>
      </c>
      <c r="B25" s="6" t="s">
        <v>150</v>
      </c>
      <c r="C25" s="6" t="s">
        <v>155</v>
      </c>
      <c r="D25" s="56">
        <v>2400000</v>
      </c>
      <c r="E25" s="159">
        <v>44242</v>
      </c>
      <c r="F25" s="155">
        <v>44256</v>
      </c>
      <c r="G25" s="155">
        <v>44377</v>
      </c>
      <c r="H25" s="155">
        <v>44347</v>
      </c>
      <c r="I25" s="155">
        <v>44348</v>
      </c>
      <c r="J25" s="51" t="s">
        <v>231</v>
      </c>
    </row>
    <row r="26" spans="1:12" s="197" customFormat="1" ht="24" hidden="1" customHeight="1" x14ac:dyDescent="0.15">
      <c r="A26" s="191" t="s">
        <v>90</v>
      </c>
      <c r="B26" s="192" t="s">
        <v>151</v>
      </c>
      <c r="C26" s="192" t="s">
        <v>156</v>
      </c>
      <c r="D26" s="193">
        <v>16863000</v>
      </c>
      <c r="E26" s="194">
        <v>44243</v>
      </c>
      <c r="F26" s="195">
        <v>44245</v>
      </c>
      <c r="G26" s="195">
        <v>44347</v>
      </c>
      <c r="H26" s="195"/>
      <c r="I26" s="195"/>
      <c r="J26" s="191"/>
      <c r="K26" s="196"/>
      <c r="L26" s="196"/>
    </row>
    <row r="27" spans="1:12" ht="24" customHeight="1" x14ac:dyDescent="0.15">
      <c r="A27" s="49" t="s">
        <v>90</v>
      </c>
      <c r="B27" s="134" t="s">
        <v>163</v>
      </c>
      <c r="C27" s="6" t="s">
        <v>156</v>
      </c>
      <c r="D27" s="56">
        <v>17941000</v>
      </c>
      <c r="E27" s="159">
        <v>44243</v>
      </c>
      <c r="F27" s="155" t="s">
        <v>177</v>
      </c>
      <c r="G27" s="171" t="s">
        <v>208</v>
      </c>
      <c r="H27" s="155">
        <v>44299</v>
      </c>
      <c r="I27" s="155">
        <v>44299</v>
      </c>
      <c r="J27" s="51" t="s">
        <v>202</v>
      </c>
    </row>
    <row r="28" spans="1:12" ht="24" customHeight="1" x14ac:dyDescent="0.15">
      <c r="A28" s="49" t="s">
        <v>90</v>
      </c>
      <c r="B28" s="6" t="s">
        <v>152</v>
      </c>
      <c r="C28" s="6" t="s">
        <v>157</v>
      </c>
      <c r="D28" s="56">
        <v>3690000</v>
      </c>
      <c r="E28" s="159">
        <v>44252</v>
      </c>
      <c r="F28" s="155">
        <v>44253</v>
      </c>
      <c r="G28" s="155">
        <v>44264</v>
      </c>
      <c r="H28" s="155">
        <v>44264</v>
      </c>
      <c r="I28" s="155">
        <v>44264</v>
      </c>
      <c r="J28" s="51" t="s">
        <v>161</v>
      </c>
    </row>
    <row r="29" spans="1:12" ht="24" customHeight="1" x14ac:dyDescent="0.15">
      <c r="A29" s="49" t="s">
        <v>90</v>
      </c>
      <c r="B29" s="134" t="s">
        <v>98</v>
      </c>
      <c r="C29" s="6" t="s">
        <v>158</v>
      </c>
      <c r="D29" s="56">
        <v>9600000</v>
      </c>
      <c r="E29" s="159">
        <v>44253</v>
      </c>
      <c r="F29" s="155">
        <v>44256</v>
      </c>
      <c r="G29" s="155">
        <v>44561</v>
      </c>
      <c r="H29" s="200">
        <v>44439</v>
      </c>
      <c r="I29" s="200">
        <v>44440</v>
      </c>
      <c r="J29" s="51"/>
    </row>
    <row r="30" spans="1:12" ht="24" customHeight="1" x14ac:dyDescent="0.15">
      <c r="A30" s="49" t="s">
        <v>90</v>
      </c>
      <c r="B30" s="134" t="s">
        <v>162</v>
      </c>
      <c r="C30" s="6" t="s">
        <v>159</v>
      </c>
      <c r="D30" s="56">
        <v>2463230</v>
      </c>
      <c r="E30" s="159">
        <v>44265</v>
      </c>
      <c r="F30" s="155">
        <v>44265</v>
      </c>
      <c r="G30" s="155">
        <v>44295</v>
      </c>
      <c r="H30" s="155">
        <v>44294</v>
      </c>
      <c r="I30" s="155">
        <v>44294</v>
      </c>
      <c r="J30" s="51" t="s">
        <v>181</v>
      </c>
    </row>
    <row r="31" spans="1:12" ht="24" customHeight="1" x14ac:dyDescent="0.15">
      <c r="A31" s="49" t="s">
        <v>90</v>
      </c>
      <c r="B31" s="134" t="s">
        <v>126</v>
      </c>
      <c r="C31" s="6" t="s">
        <v>159</v>
      </c>
      <c r="D31" s="56">
        <v>3375120</v>
      </c>
      <c r="E31" s="159">
        <v>44265</v>
      </c>
      <c r="F31" s="155">
        <v>44265</v>
      </c>
      <c r="G31" s="155">
        <v>44280</v>
      </c>
      <c r="H31" s="155">
        <v>44302</v>
      </c>
      <c r="I31" s="155">
        <v>44302</v>
      </c>
      <c r="J31" s="51" t="s">
        <v>181</v>
      </c>
    </row>
    <row r="32" spans="1:12" ht="24" customHeight="1" x14ac:dyDescent="0.15">
      <c r="A32" s="49" t="s">
        <v>90</v>
      </c>
      <c r="B32" s="134" t="s">
        <v>164</v>
      </c>
      <c r="C32" s="6" t="s">
        <v>172</v>
      </c>
      <c r="D32" s="56">
        <v>5861500</v>
      </c>
      <c r="E32" s="159">
        <v>44270</v>
      </c>
      <c r="F32" s="155">
        <v>44268</v>
      </c>
      <c r="G32" s="155">
        <v>44274</v>
      </c>
      <c r="H32" s="155">
        <v>44274</v>
      </c>
      <c r="I32" s="155">
        <v>44274</v>
      </c>
      <c r="J32" s="51" t="s">
        <v>161</v>
      </c>
    </row>
    <row r="33" spans="1:10" ht="24" customHeight="1" x14ac:dyDescent="0.15">
      <c r="A33" s="49" t="s">
        <v>90</v>
      </c>
      <c r="B33" s="134" t="s">
        <v>127</v>
      </c>
      <c r="C33" s="6" t="s">
        <v>159</v>
      </c>
      <c r="D33" s="56">
        <v>1970580</v>
      </c>
      <c r="E33" s="159">
        <v>44279</v>
      </c>
      <c r="F33" s="155">
        <v>44279</v>
      </c>
      <c r="G33" s="155">
        <v>44294</v>
      </c>
      <c r="H33" s="155">
        <v>44288</v>
      </c>
      <c r="I33" s="155">
        <v>44288</v>
      </c>
      <c r="J33" s="51" t="s">
        <v>178</v>
      </c>
    </row>
    <row r="34" spans="1:10" ht="24" customHeight="1" x14ac:dyDescent="0.15">
      <c r="A34" s="49" t="s">
        <v>90</v>
      </c>
      <c r="B34" s="134" t="s">
        <v>165</v>
      </c>
      <c r="C34" s="6" t="s">
        <v>173</v>
      </c>
      <c r="D34" s="56">
        <v>1900000</v>
      </c>
      <c r="E34" s="159">
        <v>44281</v>
      </c>
      <c r="F34" s="155">
        <v>44284</v>
      </c>
      <c r="G34" s="155">
        <v>44561</v>
      </c>
      <c r="H34" s="200">
        <v>44379</v>
      </c>
      <c r="I34" s="200">
        <v>44379</v>
      </c>
      <c r="J34" s="51"/>
    </row>
    <row r="35" spans="1:10" ht="24" customHeight="1" x14ac:dyDescent="0.15">
      <c r="A35" s="49" t="s">
        <v>90</v>
      </c>
      <c r="B35" s="134" t="s">
        <v>166</v>
      </c>
      <c r="C35" s="6" t="s">
        <v>174</v>
      </c>
      <c r="D35" s="56">
        <v>830000</v>
      </c>
      <c r="E35" s="159">
        <v>44285</v>
      </c>
      <c r="F35" s="155">
        <v>44285</v>
      </c>
      <c r="G35" s="155">
        <v>44292</v>
      </c>
      <c r="H35" s="155">
        <v>44292</v>
      </c>
      <c r="I35" s="155">
        <v>44292</v>
      </c>
      <c r="J35" s="51" t="s">
        <v>199</v>
      </c>
    </row>
    <row r="36" spans="1:10" ht="24" customHeight="1" x14ac:dyDescent="0.15">
      <c r="A36" s="49" t="s">
        <v>90</v>
      </c>
      <c r="B36" s="134" t="s">
        <v>167</v>
      </c>
      <c r="C36" s="6" t="s">
        <v>104</v>
      </c>
      <c r="D36" s="56">
        <v>7615300</v>
      </c>
      <c r="E36" s="159">
        <v>44286</v>
      </c>
      <c r="F36" s="155">
        <v>44287</v>
      </c>
      <c r="G36" s="155">
        <v>44561</v>
      </c>
      <c r="H36" s="200">
        <v>44439</v>
      </c>
      <c r="I36" s="200">
        <v>44440</v>
      </c>
      <c r="J36" s="51"/>
    </row>
    <row r="37" spans="1:10" ht="24" customHeight="1" x14ac:dyDescent="0.15">
      <c r="A37" s="49" t="s">
        <v>90</v>
      </c>
      <c r="B37" s="134" t="s">
        <v>168</v>
      </c>
      <c r="C37" s="6" t="s">
        <v>175</v>
      </c>
      <c r="D37" s="56">
        <v>5583600</v>
      </c>
      <c r="E37" s="159">
        <v>44286</v>
      </c>
      <c r="F37" s="155">
        <v>44286</v>
      </c>
      <c r="G37" s="155">
        <v>44306</v>
      </c>
      <c r="H37" s="155">
        <v>44306</v>
      </c>
      <c r="I37" s="155">
        <v>44306</v>
      </c>
      <c r="J37" s="51" t="s">
        <v>202</v>
      </c>
    </row>
    <row r="38" spans="1:10" ht="24" customHeight="1" x14ac:dyDescent="0.15">
      <c r="A38" s="49" t="s">
        <v>90</v>
      </c>
      <c r="B38" s="134" t="s">
        <v>169</v>
      </c>
      <c r="C38" s="6" t="s">
        <v>159</v>
      </c>
      <c r="D38" s="56">
        <v>62242300</v>
      </c>
      <c r="E38" s="159">
        <v>44286</v>
      </c>
      <c r="F38" s="155">
        <v>44286</v>
      </c>
      <c r="G38" s="155">
        <v>44316</v>
      </c>
      <c r="H38" s="155">
        <v>44298</v>
      </c>
      <c r="I38" s="155">
        <v>44299</v>
      </c>
      <c r="J38" s="51" t="s">
        <v>181</v>
      </c>
    </row>
    <row r="39" spans="1:10" ht="24" customHeight="1" x14ac:dyDescent="0.15">
      <c r="A39" s="49" t="s">
        <v>90</v>
      </c>
      <c r="B39" s="134" t="s">
        <v>170</v>
      </c>
      <c r="C39" s="6" t="s">
        <v>159</v>
      </c>
      <c r="D39" s="56">
        <v>21016170</v>
      </c>
      <c r="E39" s="159">
        <v>44286</v>
      </c>
      <c r="F39" s="155">
        <v>44286</v>
      </c>
      <c r="G39" s="155">
        <v>44316</v>
      </c>
      <c r="H39" s="155">
        <v>44316</v>
      </c>
      <c r="I39" s="155">
        <v>44316</v>
      </c>
      <c r="J39" s="51" t="s">
        <v>181</v>
      </c>
    </row>
    <row r="40" spans="1:10" ht="24" customHeight="1" x14ac:dyDescent="0.15">
      <c r="A40" s="49" t="s">
        <v>90</v>
      </c>
      <c r="B40" s="134" t="s">
        <v>171</v>
      </c>
      <c r="C40" s="6" t="s">
        <v>159</v>
      </c>
      <c r="D40" s="56">
        <v>27375540</v>
      </c>
      <c r="E40" s="159">
        <v>44286</v>
      </c>
      <c r="F40" s="155">
        <v>44286</v>
      </c>
      <c r="G40" s="155">
        <v>44316</v>
      </c>
      <c r="H40" s="155">
        <v>44302</v>
      </c>
      <c r="I40" s="155" t="s">
        <v>201</v>
      </c>
      <c r="J40" s="51" t="s">
        <v>181</v>
      </c>
    </row>
    <row r="41" spans="1:10" ht="24" customHeight="1" x14ac:dyDescent="0.15">
      <c r="A41" s="49" t="s">
        <v>90</v>
      </c>
      <c r="B41" s="134" t="s">
        <v>160</v>
      </c>
      <c r="C41" s="6" t="s">
        <v>176</v>
      </c>
      <c r="D41" s="56">
        <v>5852000</v>
      </c>
      <c r="E41" s="159">
        <v>44288</v>
      </c>
      <c r="F41" s="155">
        <v>44288</v>
      </c>
      <c r="G41" s="155">
        <v>44299</v>
      </c>
      <c r="H41" s="155">
        <v>44299</v>
      </c>
      <c r="I41" s="155">
        <v>44299</v>
      </c>
      <c r="J41" s="51" t="s">
        <v>200</v>
      </c>
    </row>
    <row r="42" spans="1:10" ht="24" customHeight="1" x14ac:dyDescent="0.15">
      <c r="A42" s="49" t="s">
        <v>90</v>
      </c>
      <c r="B42" s="199" t="s">
        <v>182</v>
      </c>
      <c r="C42" s="6" t="s">
        <v>191</v>
      </c>
      <c r="D42" s="56">
        <v>7240000</v>
      </c>
      <c r="E42" s="159">
        <v>44291</v>
      </c>
      <c r="F42" s="155">
        <v>44294</v>
      </c>
      <c r="G42" s="155">
        <v>44316</v>
      </c>
      <c r="H42" s="155">
        <v>44316</v>
      </c>
      <c r="I42" s="155">
        <v>44316</v>
      </c>
      <c r="J42" s="51" t="s">
        <v>145</v>
      </c>
    </row>
    <row r="43" spans="1:10" ht="24" customHeight="1" x14ac:dyDescent="0.15">
      <c r="A43" s="49" t="s">
        <v>90</v>
      </c>
      <c r="B43" s="134" t="s">
        <v>183</v>
      </c>
      <c r="C43" s="6" t="s">
        <v>192</v>
      </c>
      <c r="D43" s="56">
        <v>1430000</v>
      </c>
      <c r="E43" s="159">
        <v>44292</v>
      </c>
      <c r="F43" s="155">
        <v>44293</v>
      </c>
      <c r="G43" s="155">
        <v>44299</v>
      </c>
      <c r="H43" s="155">
        <v>44299</v>
      </c>
      <c r="I43" s="155">
        <v>44299</v>
      </c>
      <c r="J43" s="51" t="s">
        <v>200</v>
      </c>
    </row>
    <row r="44" spans="1:10" ht="24" customHeight="1" x14ac:dyDescent="0.15">
      <c r="A44" s="49" t="s">
        <v>90</v>
      </c>
      <c r="B44" s="134" t="s">
        <v>184</v>
      </c>
      <c r="C44" s="6" t="s">
        <v>193</v>
      </c>
      <c r="D44" s="56">
        <v>4830000</v>
      </c>
      <c r="E44" s="159">
        <v>44292</v>
      </c>
      <c r="F44" s="155">
        <v>44292</v>
      </c>
      <c r="G44" s="155">
        <v>44354</v>
      </c>
      <c r="H44" s="155">
        <v>44342</v>
      </c>
      <c r="I44" s="155">
        <v>44342</v>
      </c>
      <c r="J44" s="51" t="s">
        <v>231</v>
      </c>
    </row>
    <row r="45" spans="1:10" ht="24" customHeight="1" x14ac:dyDescent="0.15">
      <c r="A45" s="49" t="s">
        <v>90</v>
      </c>
      <c r="B45" s="134" t="s">
        <v>210</v>
      </c>
      <c r="C45" s="6" t="s">
        <v>211</v>
      </c>
      <c r="D45" s="56">
        <v>2513500</v>
      </c>
      <c r="E45" s="159">
        <v>44292</v>
      </c>
      <c r="F45" s="155">
        <v>44292</v>
      </c>
      <c r="G45" s="155">
        <v>44322</v>
      </c>
      <c r="H45" s="155">
        <v>44322</v>
      </c>
      <c r="I45" s="155">
        <v>44322</v>
      </c>
      <c r="J45" s="51" t="s">
        <v>200</v>
      </c>
    </row>
    <row r="46" spans="1:10" ht="24" customHeight="1" x14ac:dyDescent="0.15">
      <c r="A46" s="49" t="s">
        <v>90</v>
      </c>
      <c r="B46" s="134" t="s">
        <v>185</v>
      </c>
      <c r="C46" s="6" t="s">
        <v>194</v>
      </c>
      <c r="D46" s="56">
        <v>11880000</v>
      </c>
      <c r="E46" s="159">
        <v>44300</v>
      </c>
      <c r="F46" s="155">
        <v>44300</v>
      </c>
      <c r="G46" s="155">
        <v>44369</v>
      </c>
      <c r="H46" s="155">
        <v>44369</v>
      </c>
      <c r="I46" s="155">
        <v>44369</v>
      </c>
      <c r="J46" s="51" t="s">
        <v>200</v>
      </c>
    </row>
    <row r="47" spans="1:10" ht="24" customHeight="1" x14ac:dyDescent="0.15">
      <c r="A47" s="49" t="s">
        <v>90</v>
      </c>
      <c r="B47" s="134" t="s">
        <v>186</v>
      </c>
      <c r="C47" s="6" t="s">
        <v>195</v>
      </c>
      <c r="D47" s="56">
        <v>850000</v>
      </c>
      <c r="E47" s="159">
        <v>44301</v>
      </c>
      <c r="F47" s="155">
        <v>44302</v>
      </c>
      <c r="G47" s="155">
        <v>44303</v>
      </c>
      <c r="H47" s="155">
        <v>44303</v>
      </c>
      <c r="I47" s="155">
        <v>44303</v>
      </c>
      <c r="J47" s="51" t="s">
        <v>199</v>
      </c>
    </row>
    <row r="48" spans="1:10" ht="24" customHeight="1" x14ac:dyDescent="0.15">
      <c r="A48" s="49" t="s">
        <v>90</v>
      </c>
      <c r="B48" s="134" t="s">
        <v>187</v>
      </c>
      <c r="C48" s="6" t="s">
        <v>196</v>
      </c>
      <c r="D48" s="56">
        <v>15000000</v>
      </c>
      <c r="E48" s="159">
        <v>44314</v>
      </c>
      <c r="F48" s="160">
        <v>44314</v>
      </c>
      <c r="G48" s="155">
        <v>44340</v>
      </c>
      <c r="H48" s="155">
        <v>44340</v>
      </c>
      <c r="I48" s="155">
        <v>44340</v>
      </c>
      <c r="J48" s="51" t="s">
        <v>145</v>
      </c>
    </row>
    <row r="49" spans="1:12" ht="24" customHeight="1" x14ac:dyDescent="0.15">
      <c r="A49" s="49" t="s">
        <v>90</v>
      </c>
      <c r="B49" s="134" t="s">
        <v>188</v>
      </c>
      <c r="C49" s="6" t="s">
        <v>197</v>
      </c>
      <c r="D49" s="56">
        <v>2200000</v>
      </c>
      <c r="E49" s="159">
        <v>44315</v>
      </c>
      <c r="F49" s="160">
        <v>44315</v>
      </c>
      <c r="G49" s="155">
        <v>44319</v>
      </c>
      <c r="H49" s="155">
        <v>44319</v>
      </c>
      <c r="I49" s="155">
        <v>44319</v>
      </c>
      <c r="J49" s="51" t="s">
        <v>145</v>
      </c>
    </row>
    <row r="50" spans="1:12" ht="24" customHeight="1" x14ac:dyDescent="0.15">
      <c r="A50" s="49" t="s">
        <v>90</v>
      </c>
      <c r="B50" s="134" t="s">
        <v>189</v>
      </c>
      <c r="C50" s="6" t="s">
        <v>198</v>
      </c>
      <c r="D50" s="56">
        <v>550000</v>
      </c>
      <c r="E50" s="159">
        <v>44315</v>
      </c>
      <c r="F50" s="160">
        <v>44315</v>
      </c>
      <c r="G50" s="155">
        <v>44323</v>
      </c>
      <c r="H50" s="155">
        <v>44323</v>
      </c>
      <c r="I50" s="155">
        <v>44323</v>
      </c>
      <c r="J50" s="51" t="s">
        <v>145</v>
      </c>
    </row>
    <row r="51" spans="1:12" ht="24" customHeight="1" x14ac:dyDescent="0.15">
      <c r="A51" s="49" t="s">
        <v>90</v>
      </c>
      <c r="B51" s="134" t="s">
        <v>190</v>
      </c>
      <c r="C51" s="6" t="s">
        <v>174</v>
      </c>
      <c r="D51" s="56">
        <v>5850000</v>
      </c>
      <c r="E51" s="159">
        <v>44316</v>
      </c>
      <c r="F51" s="160">
        <v>44317</v>
      </c>
      <c r="G51" s="155">
        <v>44333</v>
      </c>
      <c r="H51" s="155">
        <v>44333</v>
      </c>
      <c r="I51" s="155">
        <v>44336</v>
      </c>
      <c r="J51" s="51" t="s">
        <v>145</v>
      </c>
    </row>
    <row r="52" spans="1:12" s="188" customFormat="1" ht="24" hidden="1" customHeight="1" x14ac:dyDescent="0.15">
      <c r="A52" s="162" t="s">
        <v>90</v>
      </c>
      <c r="B52" s="163" t="s">
        <v>214</v>
      </c>
      <c r="C52" s="164" t="s">
        <v>223</v>
      </c>
      <c r="D52" s="165">
        <v>46500000</v>
      </c>
      <c r="E52" s="166">
        <v>44316</v>
      </c>
      <c r="F52" s="189">
        <v>44317</v>
      </c>
      <c r="G52" s="167">
        <v>44530</v>
      </c>
      <c r="H52" s="198" t="s">
        <v>233</v>
      </c>
      <c r="I52" s="198"/>
      <c r="J52" s="168"/>
      <c r="K52" s="177"/>
      <c r="L52" s="177"/>
    </row>
    <row r="53" spans="1:12" ht="24" customHeight="1" x14ac:dyDescent="0.15">
      <c r="A53" s="49" t="s">
        <v>90</v>
      </c>
      <c r="B53" s="134" t="s">
        <v>215</v>
      </c>
      <c r="C53" s="6" t="s">
        <v>176</v>
      </c>
      <c r="D53" s="56">
        <v>1200000</v>
      </c>
      <c r="E53" s="159">
        <v>44323</v>
      </c>
      <c r="F53" s="160">
        <v>44323</v>
      </c>
      <c r="G53" s="155">
        <v>44328</v>
      </c>
      <c r="H53" s="155">
        <v>44328</v>
      </c>
      <c r="I53" s="155">
        <v>44328</v>
      </c>
      <c r="J53" s="51" t="s">
        <v>230</v>
      </c>
    </row>
    <row r="54" spans="1:12" ht="24" customHeight="1" x14ac:dyDescent="0.15">
      <c r="A54" s="49" t="s">
        <v>90</v>
      </c>
      <c r="B54" s="134" t="s">
        <v>216</v>
      </c>
      <c r="C54" s="6" t="s">
        <v>139</v>
      </c>
      <c r="D54" s="56">
        <v>1482000</v>
      </c>
      <c r="E54" s="159">
        <v>44326</v>
      </c>
      <c r="F54" s="160">
        <v>44326</v>
      </c>
      <c r="G54" s="155">
        <v>44330</v>
      </c>
      <c r="H54" s="155">
        <v>44328</v>
      </c>
      <c r="I54" s="155">
        <v>44328</v>
      </c>
      <c r="J54" s="51" t="s">
        <v>231</v>
      </c>
    </row>
    <row r="55" spans="1:12" s="188" customFormat="1" ht="24" hidden="1" customHeight="1" x14ac:dyDescent="0.15">
      <c r="A55" s="162" t="s">
        <v>90</v>
      </c>
      <c r="B55" s="163" t="s">
        <v>217</v>
      </c>
      <c r="C55" s="164" t="s">
        <v>224</v>
      </c>
      <c r="D55" s="165">
        <v>80465240</v>
      </c>
      <c r="E55" s="166">
        <v>44326</v>
      </c>
      <c r="F55" s="189">
        <v>44348</v>
      </c>
      <c r="G55" s="167" t="s">
        <v>229</v>
      </c>
      <c r="H55" s="198" t="s">
        <v>265</v>
      </c>
      <c r="I55" s="198"/>
      <c r="J55" s="168"/>
      <c r="K55" s="177"/>
      <c r="L55" s="177"/>
    </row>
    <row r="56" spans="1:12" ht="24" customHeight="1" x14ac:dyDescent="0.15">
      <c r="A56" s="49" t="s">
        <v>90</v>
      </c>
      <c r="B56" s="134" t="s">
        <v>218</v>
      </c>
      <c r="C56" s="6" t="s">
        <v>225</v>
      </c>
      <c r="D56" s="56">
        <v>1500000</v>
      </c>
      <c r="E56" s="159">
        <v>44329</v>
      </c>
      <c r="F56" s="160">
        <v>44334</v>
      </c>
      <c r="G56" s="155">
        <v>44342</v>
      </c>
      <c r="H56" s="155">
        <v>44342</v>
      </c>
      <c r="I56" s="155">
        <v>44342</v>
      </c>
      <c r="J56" s="51" t="s">
        <v>244</v>
      </c>
    </row>
    <row r="57" spans="1:12" ht="24" customHeight="1" x14ac:dyDescent="0.15">
      <c r="A57" s="49" t="s">
        <v>90</v>
      </c>
      <c r="B57" s="134" t="s">
        <v>209</v>
      </c>
      <c r="C57" s="6" t="s">
        <v>174</v>
      </c>
      <c r="D57" s="56">
        <v>2475000</v>
      </c>
      <c r="E57" s="159">
        <v>44334</v>
      </c>
      <c r="F57" s="160">
        <v>44334</v>
      </c>
      <c r="G57" s="155">
        <v>44337</v>
      </c>
      <c r="H57" s="155">
        <v>44337</v>
      </c>
      <c r="I57" s="155">
        <v>44337</v>
      </c>
      <c r="J57" s="51" t="s">
        <v>145</v>
      </c>
    </row>
    <row r="58" spans="1:12" ht="24" customHeight="1" x14ac:dyDescent="0.15">
      <c r="A58" s="51" t="s">
        <v>90</v>
      </c>
      <c r="B58" s="134" t="s">
        <v>219</v>
      </c>
      <c r="C58" s="6" t="s">
        <v>226</v>
      </c>
      <c r="D58" s="161">
        <v>26505000</v>
      </c>
      <c r="E58" s="240">
        <v>44334</v>
      </c>
      <c r="F58" s="241">
        <v>44334</v>
      </c>
      <c r="G58" s="155">
        <v>44417</v>
      </c>
      <c r="H58" s="155">
        <v>44417</v>
      </c>
      <c r="I58" s="155">
        <v>44417</v>
      </c>
      <c r="J58" s="51" t="s">
        <v>360</v>
      </c>
    </row>
    <row r="59" spans="1:12" ht="24" customHeight="1" x14ac:dyDescent="0.15">
      <c r="A59" s="49" t="s">
        <v>90</v>
      </c>
      <c r="B59" s="134" t="s">
        <v>220</v>
      </c>
      <c r="C59" s="6" t="s">
        <v>227</v>
      </c>
      <c r="D59" s="56">
        <v>1900000</v>
      </c>
      <c r="E59" s="159">
        <v>44336</v>
      </c>
      <c r="F59" s="160">
        <v>44336</v>
      </c>
      <c r="G59" s="155">
        <v>44344</v>
      </c>
      <c r="H59" s="155">
        <v>44344</v>
      </c>
      <c r="I59" s="155">
        <v>44344</v>
      </c>
      <c r="J59" s="51" t="s">
        <v>232</v>
      </c>
    </row>
    <row r="60" spans="1:12" ht="24" customHeight="1" x14ac:dyDescent="0.15">
      <c r="A60" s="49" t="s">
        <v>90</v>
      </c>
      <c r="B60" s="134" t="s">
        <v>221</v>
      </c>
      <c r="C60" s="6" t="s">
        <v>228</v>
      </c>
      <c r="D60" s="56">
        <v>1800000</v>
      </c>
      <c r="E60" s="159">
        <v>44342</v>
      </c>
      <c r="F60" s="160">
        <v>44342</v>
      </c>
      <c r="G60" s="155">
        <v>44352</v>
      </c>
      <c r="H60" s="155" t="s">
        <v>242</v>
      </c>
      <c r="I60" s="155">
        <v>44350</v>
      </c>
      <c r="J60" s="51" t="s">
        <v>243</v>
      </c>
    </row>
    <row r="61" spans="1:12" s="188" customFormat="1" ht="24" hidden="1" customHeight="1" x14ac:dyDescent="0.15">
      <c r="A61" s="162" t="s">
        <v>90</v>
      </c>
      <c r="B61" s="163" t="s">
        <v>222</v>
      </c>
      <c r="C61" s="164" t="s">
        <v>104</v>
      </c>
      <c r="D61" s="165">
        <v>4734430</v>
      </c>
      <c r="E61" s="166">
        <v>44347</v>
      </c>
      <c r="F61" s="189">
        <v>44348</v>
      </c>
      <c r="G61" s="167">
        <v>44561</v>
      </c>
      <c r="H61" s="198" t="s">
        <v>234</v>
      </c>
      <c r="I61" s="198"/>
      <c r="J61" s="168"/>
      <c r="K61" s="177"/>
      <c r="L61" s="177"/>
    </row>
    <row r="62" spans="1:12" ht="24" customHeight="1" x14ac:dyDescent="0.15">
      <c r="A62" s="49" t="s">
        <v>90</v>
      </c>
      <c r="B62" s="199" t="str">
        <f>'[1]2021년'!$E$70</f>
        <v>회계실무 교육 운영 위탁용역</v>
      </c>
      <c r="C62" s="6" t="str">
        <f>'[1]2021년'!$N$70</f>
        <v>㈜더존에듀캠</v>
      </c>
      <c r="D62" s="56">
        <v>4100000</v>
      </c>
      <c r="E62" s="159">
        <v>44356</v>
      </c>
      <c r="F62" s="160">
        <v>44356</v>
      </c>
      <c r="G62" s="155">
        <v>44369</v>
      </c>
      <c r="H62" s="155">
        <v>44369</v>
      </c>
      <c r="I62" s="155">
        <v>44369</v>
      </c>
      <c r="J62" s="51" t="s">
        <v>239</v>
      </c>
    </row>
    <row r="63" spans="1:12" ht="24" customHeight="1" x14ac:dyDescent="0.15">
      <c r="A63" s="49" t="s">
        <v>90</v>
      </c>
      <c r="B63" s="199" t="s">
        <v>245</v>
      </c>
      <c r="C63" s="6" t="s">
        <v>159</v>
      </c>
      <c r="D63" s="56">
        <v>570060</v>
      </c>
      <c r="E63" s="159">
        <v>44358</v>
      </c>
      <c r="F63" s="160">
        <v>44358</v>
      </c>
      <c r="G63" s="155">
        <v>44373</v>
      </c>
      <c r="H63" s="155">
        <v>44370</v>
      </c>
      <c r="I63" s="155">
        <v>44370</v>
      </c>
      <c r="J63" s="51" t="s">
        <v>239</v>
      </c>
    </row>
    <row r="64" spans="1:12" ht="24" customHeight="1" x14ac:dyDescent="0.15">
      <c r="A64" s="49" t="s">
        <v>90</v>
      </c>
      <c r="B64" s="199" t="s">
        <v>246</v>
      </c>
      <c r="C64" s="6" t="s">
        <v>159</v>
      </c>
      <c r="D64" s="56">
        <v>2593930</v>
      </c>
      <c r="E64" s="159">
        <v>44362</v>
      </c>
      <c r="F64" s="160">
        <v>44362</v>
      </c>
      <c r="G64" s="155">
        <v>44392</v>
      </c>
      <c r="H64" s="155">
        <v>44368</v>
      </c>
      <c r="I64" s="155">
        <v>44368</v>
      </c>
      <c r="J64" s="51" t="s">
        <v>239</v>
      </c>
    </row>
    <row r="65" spans="1:12" ht="24" customHeight="1" x14ac:dyDescent="0.15">
      <c r="A65" s="49" t="s">
        <v>90</v>
      </c>
      <c r="B65" s="199" t="s">
        <v>213</v>
      </c>
      <c r="C65" s="6" t="s">
        <v>159</v>
      </c>
      <c r="D65" s="56">
        <v>1172290</v>
      </c>
      <c r="E65" s="159">
        <v>44368</v>
      </c>
      <c r="F65" s="160">
        <v>44368</v>
      </c>
      <c r="G65" s="155">
        <v>44398</v>
      </c>
      <c r="H65" s="155">
        <v>44377</v>
      </c>
      <c r="I65" s="155">
        <v>44377</v>
      </c>
      <c r="J65" s="51" t="s">
        <v>239</v>
      </c>
    </row>
    <row r="66" spans="1:12" ht="24" customHeight="1" x14ac:dyDescent="0.15">
      <c r="A66" s="51" t="s">
        <v>90</v>
      </c>
      <c r="B66" s="134" t="s">
        <v>240</v>
      </c>
      <c r="C66" s="6" t="s">
        <v>241</v>
      </c>
      <c r="D66" s="161">
        <v>1434000</v>
      </c>
      <c r="E66" s="240">
        <v>44370</v>
      </c>
      <c r="F66" s="241">
        <v>44370</v>
      </c>
      <c r="G66" s="155">
        <v>44384</v>
      </c>
      <c r="H66" s="155" t="s">
        <v>266</v>
      </c>
      <c r="I66" s="155" t="s">
        <v>267</v>
      </c>
      <c r="J66" s="51" t="s">
        <v>271</v>
      </c>
    </row>
    <row r="67" spans="1:12" ht="24" customHeight="1" x14ac:dyDescent="0.15">
      <c r="A67" s="51" t="s">
        <v>90</v>
      </c>
      <c r="B67" s="134" t="s">
        <v>96</v>
      </c>
      <c r="C67" s="6" t="s">
        <v>136</v>
      </c>
      <c r="D67" s="161">
        <v>8370000</v>
      </c>
      <c r="E67" s="240">
        <v>44376</v>
      </c>
      <c r="F67" s="241">
        <v>44376</v>
      </c>
      <c r="G67" s="155">
        <v>44393</v>
      </c>
      <c r="H67" s="155" t="s">
        <v>268</v>
      </c>
      <c r="I67" s="155" t="s">
        <v>269</v>
      </c>
      <c r="J67" s="51" t="s">
        <v>272</v>
      </c>
    </row>
    <row r="68" spans="1:12" s="188" customFormat="1" ht="24" hidden="1" customHeight="1" x14ac:dyDescent="0.15">
      <c r="A68" s="162" t="s">
        <v>90</v>
      </c>
      <c r="B68" s="248" t="s">
        <v>252</v>
      </c>
      <c r="C68" s="164" t="s">
        <v>257</v>
      </c>
      <c r="D68" s="165">
        <v>405000000</v>
      </c>
      <c r="E68" s="166">
        <v>44378</v>
      </c>
      <c r="F68" s="189">
        <v>44378</v>
      </c>
      <c r="G68" s="167">
        <v>44588</v>
      </c>
      <c r="H68" s="198" t="s">
        <v>361</v>
      </c>
      <c r="I68" s="198"/>
      <c r="J68" s="168"/>
      <c r="K68" s="177"/>
      <c r="L68" s="177"/>
    </row>
    <row r="69" spans="1:12" ht="24" customHeight="1" x14ac:dyDescent="0.15">
      <c r="A69" s="49" t="s">
        <v>90</v>
      </c>
      <c r="B69" s="199" t="s">
        <v>186</v>
      </c>
      <c r="C69" s="6" t="s">
        <v>195</v>
      </c>
      <c r="D69" s="56">
        <v>880000</v>
      </c>
      <c r="E69" s="159">
        <v>44384</v>
      </c>
      <c r="F69" s="160">
        <v>44386</v>
      </c>
      <c r="G69" s="155">
        <v>44387</v>
      </c>
      <c r="H69" s="155">
        <v>44387</v>
      </c>
      <c r="I69" s="155">
        <v>44387</v>
      </c>
      <c r="J69" s="51" t="s">
        <v>260</v>
      </c>
    </row>
    <row r="70" spans="1:12" ht="24" customHeight="1" x14ac:dyDescent="0.15">
      <c r="A70" s="51" t="s">
        <v>90</v>
      </c>
      <c r="B70" s="150" t="s">
        <v>253</v>
      </c>
      <c r="C70" s="6" t="s">
        <v>258</v>
      </c>
      <c r="D70" s="161">
        <v>2800000</v>
      </c>
      <c r="E70" s="240">
        <v>44385</v>
      </c>
      <c r="F70" s="241">
        <v>44389</v>
      </c>
      <c r="G70" s="155">
        <v>44407</v>
      </c>
      <c r="H70" s="155">
        <v>44407</v>
      </c>
      <c r="I70" s="155">
        <v>44407</v>
      </c>
      <c r="J70" s="51" t="s">
        <v>145</v>
      </c>
    </row>
    <row r="71" spans="1:12" ht="24" customHeight="1" x14ac:dyDescent="0.15">
      <c r="A71" s="51" t="s">
        <v>90</v>
      </c>
      <c r="B71" s="150" t="s">
        <v>362</v>
      </c>
      <c r="C71" s="6" t="s">
        <v>259</v>
      </c>
      <c r="D71" s="161">
        <v>744000</v>
      </c>
      <c r="E71" s="240">
        <v>44391</v>
      </c>
      <c r="F71" s="241">
        <v>44392</v>
      </c>
      <c r="G71" s="155">
        <v>44514</v>
      </c>
      <c r="H71" s="155" t="s">
        <v>363</v>
      </c>
      <c r="I71" s="155" t="s">
        <v>363</v>
      </c>
      <c r="J71" s="51"/>
    </row>
    <row r="72" spans="1:12" s="188" customFormat="1" ht="24" hidden="1" customHeight="1" x14ac:dyDescent="0.15">
      <c r="A72" s="162" t="s">
        <v>90</v>
      </c>
      <c r="B72" s="248" t="s">
        <v>255</v>
      </c>
      <c r="C72" s="164" t="s">
        <v>173</v>
      </c>
      <c r="D72" s="165">
        <v>8064100</v>
      </c>
      <c r="E72" s="166">
        <v>44393</v>
      </c>
      <c r="F72" s="189">
        <v>44393</v>
      </c>
      <c r="G72" s="167">
        <v>44454</v>
      </c>
      <c r="H72" s="198" t="s">
        <v>367</v>
      </c>
      <c r="I72" s="198"/>
      <c r="J72" s="168"/>
      <c r="K72" s="177"/>
      <c r="L72" s="177"/>
    </row>
    <row r="73" spans="1:12" ht="24" customHeight="1" x14ac:dyDescent="0.15">
      <c r="A73" s="51" t="s">
        <v>90</v>
      </c>
      <c r="B73" s="150" t="s">
        <v>256</v>
      </c>
      <c r="C73" s="6" t="s">
        <v>159</v>
      </c>
      <c r="D73" s="161">
        <v>2513500</v>
      </c>
      <c r="E73" s="240">
        <v>44404</v>
      </c>
      <c r="F73" s="241">
        <v>44404</v>
      </c>
      <c r="G73" s="155">
        <v>44434</v>
      </c>
      <c r="H73" s="155">
        <v>44412</v>
      </c>
      <c r="I73" s="155">
        <v>44412</v>
      </c>
      <c r="J73" s="51" t="s">
        <v>360</v>
      </c>
    </row>
    <row r="74" spans="1:12" s="188" customFormat="1" ht="24" hidden="1" customHeight="1" x14ac:dyDescent="0.15">
      <c r="A74" s="162" t="s">
        <v>262</v>
      </c>
      <c r="B74" s="248" t="s">
        <v>150</v>
      </c>
      <c r="C74" s="164" t="s">
        <v>263</v>
      </c>
      <c r="D74" s="165">
        <v>2400000</v>
      </c>
      <c r="E74" s="166">
        <v>44407</v>
      </c>
      <c r="F74" s="189">
        <v>44409</v>
      </c>
      <c r="G74" s="167">
        <v>44561</v>
      </c>
      <c r="H74" s="198" t="s">
        <v>368</v>
      </c>
      <c r="I74" s="198"/>
      <c r="J74" s="168"/>
      <c r="K74" s="177"/>
      <c r="L74" s="177"/>
    </row>
    <row r="75" spans="1:12" ht="24" hidden="1" customHeight="1" x14ac:dyDescent="0.15">
      <c r="A75" s="162" t="s">
        <v>90</v>
      </c>
      <c r="B75" s="163" t="s">
        <v>352</v>
      </c>
      <c r="C75" s="164" t="s">
        <v>357</v>
      </c>
      <c r="D75" s="165">
        <v>9500000</v>
      </c>
      <c r="E75" s="166">
        <v>44407</v>
      </c>
      <c r="F75" s="189">
        <v>44407</v>
      </c>
      <c r="G75" s="167">
        <v>44444</v>
      </c>
      <c r="H75" s="198" t="s">
        <v>367</v>
      </c>
      <c r="I75" s="198"/>
      <c r="J75" s="168"/>
    </row>
    <row r="76" spans="1:12" ht="24" hidden="1" customHeight="1" x14ac:dyDescent="0.15">
      <c r="A76" s="162" t="s">
        <v>90</v>
      </c>
      <c r="B76" s="248" t="s">
        <v>353</v>
      </c>
      <c r="C76" s="164" t="s">
        <v>156</v>
      </c>
      <c r="D76" s="165">
        <v>8734000</v>
      </c>
      <c r="E76" s="166">
        <v>44421</v>
      </c>
      <c r="F76" s="189">
        <v>44421</v>
      </c>
      <c r="G76" s="167">
        <v>44469</v>
      </c>
      <c r="H76" s="198" t="s">
        <v>367</v>
      </c>
      <c r="I76" s="198"/>
      <c r="J76" s="168"/>
    </row>
    <row r="77" spans="1:12" ht="24" hidden="1" customHeight="1" x14ac:dyDescent="0.15">
      <c r="A77" s="162" t="s">
        <v>90</v>
      </c>
      <c r="B77" s="248" t="s">
        <v>189</v>
      </c>
      <c r="C77" s="164" t="s">
        <v>358</v>
      </c>
      <c r="D77" s="165">
        <v>950000</v>
      </c>
      <c r="E77" s="166">
        <v>44427</v>
      </c>
      <c r="F77" s="189">
        <v>44427</v>
      </c>
      <c r="G77" s="167">
        <v>44439</v>
      </c>
      <c r="H77" s="198" t="s">
        <v>367</v>
      </c>
      <c r="I77" s="198"/>
      <c r="J77" s="168"/>
    </row>
    <row r="78" spans="1:12" ht="24" hidden="1" customHeight="1" x14ac:dyDescent="0.15">
      <c r="A78" s="162" t="s">
        <v>90</v>
      </c>
      <c r="B78" s="248" t="s">
        <v>354</v>
      </c>
      <c r="C78" s="164" t="s">
        <v>198</v>
      </c>
      <c r="D78" s="165">
        <v>946000</v>
      </c>
      <c r="E78" s="166">
        <v>44427</v>
      </c>
      <c r="F78" s="189">
        <v>44428</v>
      </c>
      <c r="G78" s="167">
        <v>44442</v>
      </c>
      <c r="H78" s="198" t="s">
        <v>367</v>
      </c>
      <c r="I78" s="198"/>
      <c r="J78" s="168"/>
    </row>
    <row r="79" spans="1:12" ht="24" hidden="1" customHeight="1" x14ac:dyDescent="0.15">
      <c r="A79" s="162" t="s">
        <v>90</v>
      </c>
      <c r="B79" s="248" t="s">
        <v>355</v>
      </c>
      <c r="C79" s="164" t="s">
        <v>359</v>
      </c>
      <c r="D79" s="165">
        <v>3300000</v>
      </c>
      <c r="E79" s="166">
        <v>44431</v>
      </c>
      <c r="F79" s="189">
        <v>44431</v>
      </c>
      <c r="G79" s="167">
        <v>44530</v>
      </c>
      <c r="H79" s="198" t="s">
        <v>369</v>
      </c>
      <c r="I79" s="198"/>
      <c r="J79" s="168"/>
    </row>
    <row r="80" spans="1:12" ht="24" hidden="1" customHeight="1" x14ac:dyDescent="0.15">
      <c r="A80" s="162" t="s">
        <v>90</v>
      </c>
      <c r="B80" s="248" t="s">
        <v>356</v>
      </c>
      <c r="C80" s="164" t="s">
        <v>159</v>
      </c>
      <c r="D80" s="165">
        <v>38205200</v>
      </c>
      <c r="E80" s="166">
        <v>44435</v>
      </c>
      <c r="F80" s="189">
        <v>44435</v>
      </c>
      <c r="G80" s="167">
        <v>44465</v>
      </c>
      <c r="H80" s="198" t="s">
        <v>367</v>
      </c>
      <c r="I80" s="198"/>
      <c r="J80" s="168"/>
    </row>
    <row r="81" spans="1:10" ht="24" customHeight="1" x14ac:dyDescent="0.15">
      <c r="A81" s="49"/>
      <c r="B81" s="66" t="s">
        <v>128</v>
      </c>
      <c r="C81" s="6"/>
      <c r="D81" s="56"/>
      <c r="E81" s="159"/>
      <c r="F81" s="160"/>
      <c r="G81" s="155"/>
      <c r="H81" s="155"/>
      <c r="I81" s="155"/>
      <c r="J81" s="51"/>
    </row>
    <row r="82" spans="1:10" ht="24" customHeight="1" x14ac:dyDescent="0.15">
      <c r="A82" s="49"/>
      <c r="B82" s="122"/>
      <c r="C82" s="6"/>
      <c r="D82" s="56"/>
      <c r="E82" s="159"/>
      <c r="F82" s="160"/>
      <c r="G82" s="155"/>
      <c r="H82" s="155"/>
      <c r="I82" s="155"/>
      <c r="J82" s="51"/>
    </row>
    <row r="83" spans="1:10" ht="24" customHeight="1" x14ac:dyDescent="0.15">
      <c r="A83" s="49"/>
      <c r="B83" s="122"/>
      <c r="C83" s="6"/>
      <c r="D83" s="56"/>
      <c r="E83" s="159"/>
      <c r="F83" s="160"/>
      <c r="G83" s="155"/>
      <c r="H83" s="155"/>
      <c r="I83" s="155"/>
      <c r="J83" s="51"/>
    </row>
    <row r="84" spans="1:10" ht="24" customHeight="1" x14ac:dyDescent="0.15">
      <c r="A84" s="49"/>
      <c r="B84" s="122"/>
      <c r="C84" s="6"/>
      <c r="D84" s="56"/>
      <c r="E84" s="159"/>
      <c r="F84" s="160"/>
      <c r="G84" s="155"/>
      <c r="H84" s="155"/>
      <c r="I84" s="155"/>
      <c r="J84" s="51"/>
    </row>
    <row r="85" spans="1:10" ht="24" customHeight="1" x14ac:dyDescent="0.15">
      <c r="A85" s="49"/>
      <c r="B85" s="122"/>
      <c r="C85" s="6"/>
      <c r="D85" s="56"/>
      <c r="E85" s="159"/>
      <c r="F85" s="160"/>
      <c r="G85" s="155"/>
      <c r="H85" s="155"/>
      <c r="I85" s="155"/>
      <c r="J85" s="51"/>
    </row>
    <row r="86" spans="1:10" ht="24" customHeight="1" x14ac:dyDescent="0.15">
      <c r="A86" s="49"/>
      <c r="B86" s="122"/>
      <c r="C86" s="6"/>
      <c r="D86" s="56"/>
      <c r="E86" s="159"/>
      <c r="F86" s="160"/>
      <c r="G86" s="155"/>
      <c r="H86" s="155"/>
      <c r="I86" s="155"/>
      <c r="J86" s="51"/>
    </row>
    <row r="87" spans="1:10" ht="24" customHeight="1" x14ac:dyDescent="0.15">
      <c r="A87" s="49"/>
      <c r="B87" s="122"/>
      <c r="C87" s="6"/>
      <c r="D87" s="56"/>
      <c r="E87" s="159"/>
      <c r="F87" s="160"/>
      <c r="G87" s="155"/>
      <c r="H87" s="155"/>
      <c r="I87" s="155"/>
      <c r="J87" s="51"/>
    </row>
    <row r="88" spans="1:10" ht="24" customHeight="1" x14ac:dyDescent="0.15">
      <c r="A88" s="49"/>
      <c r="B88" s="122"/>
      <c r="C88" s="6"/>
      <c r="D88" s="56"/>
      <c r="E88" s="159"/>
      <c r="F88" s="160"/>
      <c r="G88" s="155"/>
      <c r="H88" s="155"/>
      <c r="I88" s="155"/>
      <c r="J88" s="51"/>
    </row>
    <row r="89" spans="1:10" ht="24" customHeight="1" x14ac:dyDescent="0.15">
      <c r="A89" s="49"/>
      <c r="B89" s="122"/>
      <c r="C89" s="6"/>
      <c r="D89" s="56"/>
      <c r="E89" s="159"/>
      <c r="F89" s="160"/>
      <c r="G89" s="155"/>
      <c r="H89" s="155"/>
      <c r="I89" s="155"/>
      <c r="J89" s="51"/>
    </row>
    <row r="90" spans="1:10" ht="24" customHeight="1" x14ac:dyDescent="0.15">
      <c r="A90" s="49"/>
      <c r="B90" s="122"/>
      <c r="C90" s="6"/>
      <c r="D90" s="56"/>
      <c r="E90" s="159"/>
      <c r="F90" s="160"/>
      <c r="G90" s="155"/>
      <c r="H90" s="155"/>
      <c r="I90" s="155"/>
      <c r="J90" s="51"/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1.109375" style="139" customWidth="1"/>
    <col min="2" max="2" width="37.109375" style="142" customWidth="1"/>
    <col min="3" max="3" width="31.77734375" style="143" customWidth="1"/>
    <col min="4" max="4" width="9.33203125" style="144" customWidth="1"/>
    <col min="5" max="8" width="9.33203125" style="145" customWidth="1"/>
    <col min="9" max="9" width="9.33203125" style="139" customWidth="1"/>
    <col min="10" max="10" width="8.88671875" style="147" hidden="1" customWidth="1"/>
    <col min="11" max="11" width="10.109375" style="147" hidden="1" customWidth="1"/>
    <col min="12" max="14" width="8.88671875" style="147" hidden="1" customWidth="1"/>
    <col min="15" max="15" width="8.88671875" style="147" customWidth="1"/>
    <col min="16" max="16384" width="8.88671875" style="147"/>
  </cols>
  <sheetData>
    <row r="1" spans="1:12" ht="36" customHeight="1" x14ac:dyDescent="0.15">
      <c r="A1" s="135" t="s">
        <v>17</v>
      </c>
      <c r="B1" s="135"/>
      <c r="C1" s="135"/>
      <c r="D1" s="135"/>
      <c r="E1" s="135"/>
      <c r="F1" s="135"/>
      <c r="G1" s="135"/>
      <c r="H1" s="135"/>
      <c r="I1" s="135"/>
      <c r="J1" s="146"/>
    </row>
    <row r="2" spans="1:12" ht="25.5" customHeight="1" x14ac:dyDescent="0.15">
      <c r="A2" s="72" t="s">
        <v>92</v>
      </c>
      <c r="B2" s="140"/>
      <c r="C2" s="140"/>
      <c r="D2" s="141"/>
      <c r="E2" s="141"/>
      <c r="F2" s="141"/>
      <c r="G2" s="141"/>
      <c r="H2" s="141"/>
      <c r="I2" s="138" t="s">
        <v>365</v>
      </c>
    </row>
    <row r="3" spans="1:12" ht="35.25" customHeight="1" x14ac:dyDescent="0.15">
      <c r="A3" s="1" t="s">
        <v>3</v>
      </c>
      <c r="B3" s="2" t="s">
        <v>4</v>
      </c>
      <c r="C3" s="1" t="s">
        <v>62</v>
      </c>
      <c r="D3" s="3" t="s">
        <v>63</v>
      </c>
      <c r="E3" s="3" t="s">
        <v>67</v>
      </c>
      <c r="F3" s="3" t="s">
        <v>64</v>
      </c>
      <c r="G3" s="3" t="s">
        <v>65</v>
      </c>
      <c r="H3" s="3" t="s">
        <v>66</v>
      </c>
      <c r="I3" s="96" t="s">
        <v>278</v>
      </c>
      <c r="J3" s="148"/>
    </row>
    <row r="4" spans="1:12" s="148" customFormat="1" ht="24" customHeight="1" x14ac:dyDescent="0.15">
      <c r="A4" s="51" t="s">
        <v>89</v>
      </c>
      <c r="B4" s="6" t="s">
        <v>129</v>
      </c>
      <c r="C4" s="53" t="s">
        <v>104</v>
      </c>
      <c r="D4" s="57">
        <v>7101600</v>
      </c>
      <c r="E4" s="52"/>
      <c r="F4" s="52">
        <f>574640+(591800*7)</f>
        <v>4717240</v>
      </c>
      <c r="G4" s="52"/>
      <c r="H4" s="52">
        <f t="shared" ref="H4:H6" si="0">SUM(E4:G4)</f>
        <v>4717240</v>
      </c>
      <c r="I4" s="51" t="s">
        <v>204</v>
      </c>
      <c r="J4" s="149"/>
      <c r="K4" s="149">
        <f t="shared" ref="K4:K83" si="1">D4-H4</f>
        <v>2384360</v>
      </c>
    </row>
    <row r="5" spans="1:12" s="148" customFormat="1" ht="24" customHeight="1" x14ac:dyDescent="0.15">
      <c r="A5" s="51" t="s">
        <v>89</v>
      </c>
      <c r="B5" s="6" t="s">
        <v>130</v>
      </c>
      <c r="C5" s="53" t="s">
        <v>104</v>
      </c>
      <c r="D5" s="57">
        <v>3020400</v>
      </c>
      <c r="E5" s="52"/>
      <c r="F5" s="52">
        <f>188740+256820+239290+286120+279630+273450+275100+320350</f>
        <v>2119500</v>
      </c>
      <c r="G5" s="52"/>
      <c r="H5" s="52">
        <f t="shared" si="0"/>
        <v>2119500</v>
      </c>
      <c r="I5" s="51" t="s">
        <v>205</v>
      </c>
      <c r="J5" s="149"/>
      <c r="K5" s="149">
        <f t="shared" si="1"/>
        <v>900900</v>
      </c>
    </row>
    <row r="6" spans="1:12" s="148" customFormat="1" ht="24" customHeight="1" x14ac:dyDescent="0.15">
      <c r="A6" s="51" t="s">
        <v>89</v>
      </c>
      <c r="B6" s="6" t="s">
        <v>131</v>
      </c>
      <c r="C6" s="53" t="s">
        <v>132</v>
      </c>
      <c r="D6" s="57">
        <v>11400000</v>
      </c>
      <c r="E6" s="52"/>
      <c r="F6" s="50">
        <f>(950000*2)+(950000*8)</f>
        <v>9500000</v>
      </c>
      <c r="G6" s="52"/>
      <c r="H6" s="52">
        <f t="shared" si="0"/>
        <v>9500000</v>
      </c>
      <c r="I6" s="51" t="s">
        <v>135</v>
      </c>
      <c r="J6" s="149"/>
      <c r="K6" s="149">
        <f t="shared" si="1"/>
        <v>1900000</v>
      </c>
    </row>
    <row r="7" spans="1:12" s="148" customFormat="1" ht="24" customHeight="1" x14ac:dyDescent="0.15">
      <c r="A7" s="51" t="s">
        <v>89</v>
      </c>
      <c r="B7" s="6" t="s">
        <v>100</v>
      </c>
      <c r="C7" s="53" t="s">
        <v>101</v>
      </c>
      <c r="D7" s="57">
        <v>3600000</v>
      </c>
      <c r="E7" s="52"/>
      <c r="F7" s="52">
        <f>300000*8</f>
        <v>2400000</v>
      </c>
      <c r="G7" s="52"/>
      <c r="H7" s="52">
        <f t="shared" ref="H7:H13" si="2">SUM(E7:G7)</f>
        <v>2400000</v>
      </c>
      <c r="I7" s="51" t="s">
        <v>206</v>
      </c>
      <c r="J7" s="149"/>
      <c r="K7" s="149">
        <f t="shared" si="1"/>
        <v>1200000</v>
      </c>
    </row>
    <row r="8" spans="1:12" s="148" customFormat="1" ht="24" customHeight="1" x14ac:dyDescent="0.15">
      <c r="A8" s="51" t="s">
        <v>89</v>
      </c>
      <c r="B8" s="6" t="s">
        <v>103</v>
      </c>
      <c r="C8" s="53" t="s">
        <v>104</v>
      </c>
      <c r="D8" s="57">
        <v>6954000</v>
      </c>
      <c r="E8" s="52"/>
      <c r="F8" s="50">
        <f>579490*8</f>
        <v>4635920</v>
      </c>
      <c r="G8" s="52"/>
      <c r="H8" s="52">
        <f t="shared" si="2"/>
        <v>4635920</v>
      </c>
      <c r="I8" s="51" t="s">
        <v>203</v>
      </c>
      <c r="J8" s="149"/>
      <c r="K8" s="149">
        <f t="shared" si="1"/>
        <v>2318080</v>
      </c>
    </row>
    <row r="9" spans="1:12" s="148" customFormat="1" ht="24" customHeight="1" x14ac:dyDescent="0.15">
      <c r="A9" s="51" t="s">
        <v>89</v>
      </c>
      <c r="B9" s="6" t="s">
        <v>105</v>
      </c>
      <c r="C9" s="53" t="s">
        <v>106</v>
      </c>
      <c r="D9" s="57">
        <v>4999920</v>
      </c>
      <c r="E9" s="52"/>
      <c r="F9" s="52">
        <f>416660*7</f>
        <v>2916620</v>
      </c>
      <c r="G9" s="52"/>
      <c r="H9" s="52">
        <f t="shared" si="2"/>
        <v>2916620</v>
      </c>
      <c r="I9" s="51" t="s">
        <v>205</v>
      </c>
      <c r="J9" s="149"/>
      <c r="K9" s="149">
        <f t="shared" si="1"/>
        <v>2083300</v>
      </c>
    </row>
    <row r="10" spans="1:12" s="148" customFormat="1" ht="24" customHeight="1" x14ac:dyDescent="0.15">
      <c r="A10" s="51" t="s">
        <v>89</v>
      </c>
      <c r="B10" s="6" t="s">
        <v>107</v>
      </c>
      <c r="C10" s="53" t="s">
        <v>102</v>
      </c>
      <c r="D10" s="57">
        <v>4440000</v>
      </c>
      <c r="E10" s="52"/>
      <c r="F10" s="50">
        <f>370000*7</f>
        <v>2590000</v>
      </c>
      <c r="G10" s="50"/>
      <c r="H10" s="52">
        <f t="shared" si="2"/>
        <v>2590000</v>
      </c>
      <c r="I10" s="51" t="s">
        <v>206</v>
      </c>
      <c r="J10" s="149"/>
      <c r="K10" s="149">
        <f t="shared" si="1"/>
        <v>1850000</v>
      </c>
    </row>
    <row r="11" spans="1:12" s="148" customFormat="1" ht="24" customHeight="1" x14ac:dyDescent="0.15">
      <c r="A11" s="51" t="s">
        <v>89</v>
      </c>
      <c r="B11" s="6" t="s">
        <v>108</v>
      </c>
      <c r="C11" s="53" t="s">
        <v>109</v>
      </c>
      <c r="D11" s="57">
        <v>5280000</v>
      </c>
      <c r="E11" s="52"/>
      <c r="F11" s="52">
        <f>440000*7</f>
        <v>3080000</v>
      </c>
      <c r="G11" s="52"/>
      <c r="H11" s="52">
        <f t="shared" si="2"/>
        <v>3080000</v>
      </c>
      <c r="I11" s="51" t="s">
        <v>205</v>
      </c>
      <c r="J11" s="149"/>
      <c r="K11" s="149">
        <f t="shared" si="1"/>
        <v>2200000</v>
      </c>
    </row>
    <row r="12" spans="1:12" s="148" customFormat="1" ht="24" customHeight="1" x14ac:dyDescent="0.15">
      <c r="A12" s="51" t="s">
        <v>273</v>
      </c>
      <c r="B12" s="6" t="s">
        <v>110</v>
      </c>
      <c r="C12" s="53" t="s">
        <v>111</v>
      </c>
      <c r="D12" s="57">
        <v>14616000</v>
      </c>
      <c r="E12" s="52"/>
      <c r="F12" s="50">
        <f>1218000*7</f>
        <v>8526000</v>
      </c>
      <c r="G12" s="52"/>
      <c r="H12" s="52">
        <f t="shared" si="2"/>
        <v>8526000</v>
      </c>
      <c r="I12" s="51" t="s">
        <v>205</v>
      </c>
      <c r="J12" s="149"/>
      <c r="K12" s="149">
        <f t="shared" si="1"/>
        <v>6090000</v>
      </c>
    </row>
    <row r="13" spans="1:12" s="148" customFormat="1" ht="24" customHeight="1" x14ac:dyDescent="0.15">
      <c r="A13" s="51" t="s">
        <v>89</v>
      </c>
      <c r="B13" s="6" t="s">
        <v>112</v>
      </c>
      <c r="C13" s="53" t="s">
        <v>113</v>
      </c>
      <c r="D13" s="57">
        <v>3960000</v>
      </c>
      <c r="E13" s="52"/>
      <c r="F13" s="52">
        <f>330000*8</f>
        <v>2640000</v>
      </c>
      <c r="G13" s="52"/>
      <c r="H13" s="52">
        <f t="shared" si="2"/>
        <v>2640000</v>
      </c>
      <c r="I13" s="51" t="s">
        <v>206</v>
      </c>
      <c r="J13" s="149"/>
      <c r="K13" s="149">
        <f t="shared" si="1"/>
        <v>1320000</v>
      </c>
    </row>
    <row r="14" spans="1:12" s="148" customFormat="1" ht="24" customHeight="1" x14ac:dyDescent="0.15">
      <c r="A14" s="51" t="s">
        <v>89</v>
      </c>
      <c r="B14" s="6" t="s">
        <v>114</v>
      </c>
      <c r="C14" s="53" t="s">
        <v>115</v>
      </c>
      <c r="D14" s="57">
        <v>8083330</v>
      </c>
      <c r="E14" s="52"/>
      <c r="F14" s="52"/>
      <c r="G14" s="52">
        <v>8083330</v>
      </c>
      <c r="H14" s="52">
        <f t="shared" ref="H14:H25" si="3">SUM(E14:G14)</f>
        <v>8083330</v>
      </c>
      <c r="I14" s="133" t="s">
        <v>149</v>
      </c>
      <c r="J14" s="149"/>
      <c r="K14" s="149">
        <f t="shared" si="1"/>
        <v>0</v>
      </c>
      <c r="L14" s="235" t="s">
        <v>249</v>
      </c>
    </row>
    <row r="15" spans="1:12" s="148" customFormat="1" ht="24" customHeight="1" x14ac:dyDescent="0.15">
      <c r="A15" s="51" t="s">
        <v>89</v>
      </c>
      <c r="B15" s="6" t="s">
        <v>116</v>
      </c>
      <c r="C15" s="53" t="s">
        <v>117</v>
      </c>
      <c r="D15" s="57">
        <v>3600000</v>
      </c>
      <c r="E15" s="52"/>
      <c r="F15" s="52">
        <f>300000*8</f>
        <v>2400000</v>
      </c>
      <c r="G15" s="52"/>
      <c r="H15" s="52">
        <f t="shared" si="3"/>
        <v>2400000</v>
      </c>
      <c r="I15" s="51" t="s">
        <v>203</v>
      </c>
      <c r="J15" s="149"/>
      <c r="K15" s="149">
        <f t="shared" si="1"/>
        <v>1200000</v>
      </c>
    </row>
    <row r="16" spans="1:12" s="148" customFormat="1" ht="24" customHeight="1" x14ac:dyDescent="0.15">
      <c r="A16" s="51" t="s">
        <v>89</v>
      </c>
      <c r="B16" s="6" t="s">
        <v>118</v>
      </c>
      <c r="C16" s="53" t="s">
        <v>119</v>
      </c>
      <c r="D16" s="57">
        <v>3540480</v>
      </c>
      <c r="E16" s="52"/>
      <c r="F16" s="50">
        <f>295040*7</f>
        <v>2065280</v>
      </c>
      <c r="G16" s="52"/>
      <c r="H16" s="52">
        <f t="shared" si="3"/>
        <v>2065280</v>
      </c>
      <c r="I16" s="51" t="s">
        <v>203</v>
      </c>
      <c r="J16" s="149"/>
      <c r="K16" s="149">
        <f t="shared" si="1"/>
        <v>1475200</v>
      </c>
    </row>
    <row r="17" spans="1:13" s="148" customFormat="1" ht="24" customHeight="1" x14ac:dyDescent="0.15">
      <c r="A17" s="51" t="s">
        <v>274</v>
      </c>
      <c r="B17" s="6" t="s">
        <v>120</v>
      </c>
      <c r="C17" s="53" t="s">
        <v>121</v>
      </c>
      <c r="D17" s="57">
        <v>14964000</v>
      </c>
      <c r="E17" s="52"/>
      <c r="F17" s="50">
        <f>1247000*7</f>
        <v>8729000</v>
      </c>
      <c r="G17" s="52"/>
      <c r="H17" s="52">
        <f t="shared" si="3"/>
        <v>8729000</v>
      </c>
      <c r="I17" s="51" t="s">
        <v>205</v>
      </c>
      <c r="J17" s="149"/>
      <c r="K17" s="149">
        <f t="shared" si="1"/>
        <v>6235000</v>
      </c>
    </row>
    <row r="18" spans="1:13" s="148" customFormat="1" ht="24" customHeight="1" thickBot="1" x14ac:dyDescent="0.2">
      <c r="A18" s="128" t="s">
        <v>89</v>
      </c>
      <c r="B18" s="126" t="s">
        <v>122</v>
      </c>
      <c r="C18" s="129" t="s">
        <v>123</v>
      </c>
      <c r="D18" s="130">
        <v>9600000</v>
      </c>
      <c r="E18" s="131"/>
      <c r="F18" s="132">
        <f>800000*8</f>
        <v>6400000</v>
      </c>
      <c r="G18" s="131"/>
      <c r="H18" s="131">
        <f t="shared" si="3"/>
        <v>6400000</v>
      </c>
      <c r="I18" s="128" t="s">
        <v>203</v>
      </c>
      <c r="J18" s="149"/>
      <c r="K18" s="149">
        <f t="shared" si="1"/>
        <v>3200000</v>
      </c>
    </row>
    <row r="19" spans="1:13" s="148" customFormat="1" ht="24" customHeight="1" thickTop="1" x14ac:dyDescent="0.15">
      <c r="A19" s="98" t="s">
        <v>89</v>
      </c>
      <c r="B19" s="99" t="s">
        <v>96</v>
      </c>
      <c r="C19" s="100" t="s">
        <v>136</v>
      </c>
      <c r="D19" s="101">
        <v>8370000</v>
      </c>
      <c r="E19" s="52"/>
      <c r="F19" s="50"/>
      <c r="G19" s="50">
        <v>8370000</v>
      </c>
      <c r="H19" s="102">
        <f t="shared" si="3"/>
        <v>8370000</v>
      </c>
      <c r="I19" s="169">
        <v>44221</v>
      </c>
      <c r="J19" s="173"/>
      <c r="K19" s="149">
        <f t="shared" si="1"/>
        <v>0</v>
      </c>
      <c r="L19" s="235" t="s">
        <v>249</v>
      </c>
    </row>
    <row r="20" spans="1:13" s="148" customFormat="1" ht="24" customHeight="1" x14ac:dyDescent="0.15">
      <c r="A20" s="51" t="s">
        <v>89</v>
      </c>
      <c r="B20" s="6" t="s">
        <v>138</v>
      </c>
      <c r="C20" s="53" t="s">
        <v>139</v>
      </c>
      <c r="D20" s="57">
        <v>1230000</v>
      </c>
      <c r="E20" s="52"/>
      <c r="F20" s="52"/>
      <c r="G20" s="52">
        <v>1230000</v>
      </c>
      <c r="H20" s="52">
        <f t="shared" ref="H20:H23" si="4">SUM(E20:G20)</f>
        <v>1230000</v>
      </c>
      <c r="I20" s="170">
        <v>44214</v>
      </c>
      <c r="J20" s="173"/>
      <c r="K20" s="149">
        <f t="shared" si="1"/>
        <v>0</v>
      </c>
      <c r="L20" s="235" t="s">
        <v>249</v>
      </c>
    </row>
    <row r="21" spans="1:13" s="148" customFormat="1" ht="24" customHeight="1" x14ac:dyDescent="0.15">
      <c r="A21" s="49" t="s">
        <v>143</v>
      </c>
      <c r="B21" s="6" t="s">
        <v>140</v>
      </c>
      <c r="C21" s="6" t="s">
        <v>144</v>
      </c>
      <c r="D21" s="56">
        <v>2757000</v>
      </c>
      <c r="E21" s="52"/>
      <c r="F21" s="50"/>
      <c r="G21" s="52">
        <v>2757000</v>
      </c>
      <c r="H21" s="52">
        <f t="shared" si="4"/>
        <v>2757000</v>
      </c>
      <c r="I21" s="171" t="s">
        <v>179</v>
      </c>
      <c r="J21" s="174"/>
      <c r="K21" s="149">
        <f t="shared" si="1"/>
        <v>0</v>
      </c>
      <c r="L21" s="235" t="s">
        <v>249</v>
      </c>
    </row>
    <row r="22" spans="1:13" s="148" customFormat="1" ht="24" customHeight="1" x14ac:dyDescent="0.15">
      <c r="A22" s="49" t="s">
        <v>90</v>
      </c>
      <c r="B22" s="6" t="s">
        <v>237</v>
      </c>
      <c r="C22" s="6" t="s">
        <v>115</v>
      </c>
      <c r="D22" s="56">
        <v>243930000</v>
      </c>
      <c r="E22" s="52"/>
      <c r="F22" s="52">
        <f>10605700+(10605650*5)</f>
        <v>63633950</v>
      </c>
      <c r="G22" s="52"/>
      <c r="H22" s="52">
        <f t="shared" si="4"/>
        <v>63633950</v>
      </c>
      <c r="I22" s="155" t="s">
        <v>180</v>
      </c>
      <c r="J22" s="174"/>
      <c r="K22" s="149">
        <f t="shared" si="1"/>
        <v>180296050</v>
      </c>
    </row>
    <row r="23" spans="1:13" s="148" customFormat="1" ht="24" customHeight="1" x14ac:dyDescent="0.15">
      <c r="A23" s="49" t="s">
        <v>90</v>
      </c>
      <c r="B23" s="6" t="s">
        <v>141</v>
      </c>
      <c r="C23" s="6" t="s">
        <v>142</v>
      </c>
      <c r="D23" s="56">
        <v>4776300</v>
      </c>
      <c r="E23" s="52"/>
      <c r="F23" s="50"/>
      <c r="G23" s="52">
        <v>4776300</v>
      </c>
      <c r="H23" s="52">
        <f t="shared" si="4"/>
        <v>4776300</v>
      </c>
      <c r="I23" s="155">
        <v>44237</v>
      </c>
      <c r="J23" s="174"/>
      <c r="K23" s="149">
        <f t="shared" si="1"/>
        <v>0</v>
      </c>
      <c r="L23" s="235" t="s">
        <v>249</v>
      </c>
    </row>
    <row r="24" spans="1:13" s="148" customFormat="1" ht="24" customHeight="1" x14ac:dyDescent="0.15">
      <c r="A24" s="49" t="s">
        <v>90</v>
      </c>
      <c r="B24" s="6" t="s">
        <v>147</v>
      </c>
      <c r="C24" s="6" t="s">
        <v>148</v>
      </c>
      <c r="D24" s="56">
        <v>16500000</v>
      </c>
      <c r="E24" s="52"/>
      <c r="F24" s="52"/>
      <c r="G24" s="52">
        <v>16500000</v>
      </c>
      <c r="H24" s="52">
        <f t="shared" si="3"/>
        <v>16500000</v>
      </c>
      <c r="I24" s="155">
        <v>44300</v>
      </c>
      <c r="J24" s="174"/>
      <c r="K24" s="149">
        <f t="shared" si="1"/>
        <v>0</v>
      </c>
      <c r="L24" s="235" t="s">
        <v>249</v>
      </c>
    </row>
    <row r="25" spans="1:13" s="148" customFormat="1" ht="24" customHeight="1" x14ac:dyDescent="0.15">
      <c r="A25" s="49" t="s">
        <v>90</v>
      </c>
      <c r="B25" s="6" t="s">
        <v>150</v>
      </c>
      <c r="C25" s="53" t="s">
        <v>155</v>
      </c>
      <c r="D25" s="57">
        <v>2400000</v>
      </c>
      <c r="E25" s="52"/>
      <c r="F25" s="50">
        <f>1072000+1072000</f>
        <v>2144000</v>
      </c>
      <c r="G25" s="52"/>
      <c r="H25" s="52">
        <f t="shared" si="3"/>
        <v>2144000</v>
      </c>
      <c r="I25" s="170" t="s">
        <v>235</v>
      </c>
      <c r="J25" s="173"/>
      <c r="K25" s="149">
        <f t="shared" si="1"/>
        <v>256000</v>
      </c>
      <c r="L25" s="235" t="s">
        <v>249</v>
      </c>
    </row>
    <row r="26" spans="1:13" s="196" customFormat="1" ht="24" hidden="1" customHeight="1" x14ac:dyDescent="0.15">
      <c r="A26" s="242" t="s">
        <v>89</v>
      </c>
      <c r="B26" s="192" t="s">
        <v>151</v>
      </c>
      <c r="C26" s="243" t="s">
        <v>156</v>
      </c>
      <c r="D26" s="244">
        <v>16863000</v>
      </c>
      <c r="E26" s="245"/>
      <c r="F26" s="246"/>
      <c r="G26" s="245"/>
      <c r="H26" s="245"/>
      <c r="I26" s="249"/>
      <c r="J26" s="247"/>
      <c r="K26" s="149"/>
      <c r="L26" s="235" t="s">
        <v>277</v>
      </c>
    </row>
    <row r="27" spans="1:13" s="148" customFormat="1" ht="24" customHeight="1" x14ac:dyDescent="0.15">
      <c r="A27" s="49" t="s">
        <v>90</v>
      </c>
      <c r="B27" s="6" t="s">
        <v>207</v>
      </c>
      <c r="C27" s="53" t="s">
        <v>156</v>
      </c>
      <c r="D27" s="57">
        <v>17941000</v>
      </c>
      <c r="E27" s="52"/>
      <c r="F27" s="50"/>
      <c r="G27" s="52">
        <v>16993900</v>
      </c>
      <c r="H27" s="52">
        <f>SUM(E27:G27)</f>
        <v>16993900</v>
      </c>
      <c r="I27" s="172">
        <v>44306</v>
      </c>
      <c r="J27" s="173"/>
      <c r="K27" s="149">
        <f>D27-H27</f>
        <v>947100</v>
      </c>
      <c r="L27" s="235" t="s">
        <v>249</v>
      </c>
      <c r="M27" s="149"/>
    </row>
    <row r="28" spans="1:13" s="148" customFormat="1" ht="24" customHeight="1" x14ac:dyDescent="0.15">
      <c r="A28" s="49" t="s">
        <v>90</v>
      </c>
      <c r="B28" s="6" t="s">
        <v>152</v>
      </c>
      <c r="C28" s="53" t="s">
        <v>157</v>
      </c>
      <c r="D28" s="57">
        <v>3690000</v>
      </c>
      <c r="E28" s="52"/>
      <c r="F28" s="50"/>
      <c r="G28" s="52">
        <v>3690000</v>
      </c>
      <c r="H28" s="52">
        <f>SUM(E28:G28)</f>
        <v>3690000</v>
      </c>
      <c r="I28" s="172">
        <v>44267</v>
      </c>
      <c r="J28" s="173"/>
      <c r="K28" s="149">
        <f t="shared" si="1"/>
        <v>0</v>
      </c>
      <c r="L28" s="235" t="s">
        <v>249</v>
      </c>
    </row>
    <row r="29" spans="1:13" s="148" customFormat="1" ht="24" customHeight="1" x14ac:dyDescent="0.15">
      <c r="A29" s="49" t="s">
        <v>90</v>
      </c>
      <c r="B29" s="6" t="s">
        <v>98</v>
      </c>
      <c r="C29" s="53" t="s">
        <v>158</v>
      </c>
      <c r="D29" s="57">
        <v>9600000</v>
      </c>
      <c r="E29" s="52"/>
      <c r="F29" s="50">
        <f>960000*5</f>
        <v>4800000</v>
      </c>
      <c r="G29" s="52"/>
      <c r="H29" s="52">
        <f t="shared" ref="H29:H80" si="5">SUM(E29:G29)</f>
        <v>4800000</v>
      </c>
      <c r="I29" s="172" t="s">
        <v>205</v>
      </c>
      <c r="J29" s="173"/>
      <c r="K29" s="149">
        <f t="shared" si="1"/>
        <v>4800000</v>
      </c>
    </row>
    <row r="30" spans="1:13" s="148" customFormat="1" ht="24" customHeight="1" x14ac:dyDescent="0.15">
      <c r="A30" s="49" t="s">
        <v>90</v>
      </c>
      <c r="B30" s="6" t="s">
        <v>162</v>
      </c>
      <c r="C30" s="53" t="s">
        <v>159</v>
      </c>
      <c r="D30" s="57">
        <v>2463230</v>
      </c>
      <c r="E30" s="52">
        <v>2463230</v>
      </c>
      <c r="F30" s="50"/>
      <c r="G30" s="52"/>
      <c r="H30" s="52">
        <f t="shared" si="5"/>
        <v>2463230</v>
      </c>
      <c r="I30" s="172">
        <v>44266</v>
      </c>
      <c r="J30" s="173"/>
      <c r="K30" s="149">
        <f t="shared" si="1"/>
        <v>0</v>
      </c>
      <c r="L30" s="235" t="s">
        <v>249</v>
      </c>
    </row>
    <row r="31" spans="1:13" s="148" customFormat="1" ht="24" customHeight="1" x14ac:dyDescent="0.15">
      <c r="A31" s="49" t="s">
        <v>90</v>
      </c>
      <c r="B31" s="6" t="s">
        <v>126</v>
      </c>
      <c r="C31" s="53" t="s">
        <v>159</v>
      </c>
      <c r="D31" s="57">
        <v>3375120</v>
      </c>
      <c r="E31" s="52">
        <v>3375120</v>
      </c>
      <c r="F31" s="50"/>
      <c r="G31" s="52"/>
      <c r="H31" s="52">
        <f t="shared" si="5"/>
        <v>3375120</v>
      </c>
      <c r="I31" s="172">
        <v>44266</v>
      </c>
      <c r="J31" s="173"/>
      <c r="K31" s="149">
        <f t="shared" si="1"/>
        <v>0</v>
      </c>
      <c r="L31" s="235" t="s">
        <v>249</v>
      </c>
    </row>
    <row r="32" spans="1:13" s="148" customFormat="1" ht="24" customHeight="1" x14ac:dyDescent="0.15">
      <c r="A32" s="49" t="s">
        <v>90</v>
      </c>
      <c r="B32" s="6" t="s">
        <v>164</v>
      </c>
      <c r="C32" s="53" t="s">
        <v>172</v>
      </c>
      <c r="D32" s="57">
        <v>5861500</v>
      </c>
      <c r="E32" s="52"/>
      <c r="F32" s="50"/>
      <c r="G32" s="52">
        <v>5861500</v>
      </c>
      <c r="H32" s="52">
        <f t="shared" si="5"/>
        <v>5861500</v>
      </c>
      <c r="I32" s="172">
        <v>44284</v>
      </c>
      <c r="J32" s="173"/>
      <c r="K32" s="149">
        <f t="shared" si="1"/>
        <v>0</v>
      </c>
      <c r="L32" s="235" t="s">
        <v>249</v>
      </c>
    </row>
    <row r="33" spans="1:12" s="148" customFormat="1" ht="24" customHeight="1" x14ac:dyDescent="0.15">
      <c r="A33" s="49" t="s">
        <v>90</v>
      </c>
      <c r="B33" s="6" t="s">
        <v>127</v>
      </c>
      <c r="C33" s="53" t="s">
        <v>159</v>
      </c>
      <c r="D33" s="57">
        <v>1970580</v>
      </c>
      <c r="E33" s="52">
        <v>1970580</v>
      </c>
      <c r="F33" s="50"/>
      <c r="G33" s="52"/>
      <c r="H33" s="52">
        <f t="shared" si="5"/>
        <v>1970580</v>
      </c>
      <c r="I33" s="172">
        <v>44286</v>
      </c>
      <c r="J33" s="173"/>
      <c r="K33" s="149">
        <f t="shared" si="1"/>
        <v>0</v>
      </c>
      <c r="L33" s="235" t="s">
        <v>249</v>
      </c>
    </row>
    <row r="34" spans="1:12" s="148" customFormat="1" ht="24" customHeight="1" x14ac:dyDescent="0.15">
      <c r="A34" s="49" t="s">
        <v>90</v>
      </c>
      <c r="B34" s="6" t="s">
        <v>165</v>
      </c>
      <c r="C34" s="53" t="s">
        <v>173</v>
      </c>
      <c r="D34" s="57">
        <v>1900000</v>
      </c>
      <c r="E34" s="52"/>
      <c r="F34" s="50">
        <f>475000*2</f>
        <v>950000</v>
      </c>
      <c r="G34" s="52"/>
      <c r="H34" s="52">
        <f t="shared" si="5"/>
        <v>950000</v>
      </c>
      <c r="I34" s="172" t="s">
        <v>236</v>
      </c>
      <c r="J34" s="173"/>
      <c r="K34" s="149">
        <f t="shared" si="1"/>
        <v>950000</v>
      </c>
    </row>
    <row r="35" spans="1:12" s="148" customFormat="1" ht="24" customHeight="1" x14ac:dyDescent="0.15">
      <c r="A35" s="49" t="s">
        <v>90</v>
      </c>
      <c r="B35" s="6" t="s">
        <v>166</v>
      </c>
      <c r="C35" s="53" t="s">
        <v>174</v>
      </c>
      <c r="D35" s="57">
        <v>830000</v>
      </c>
      <c r="E35" s="52"/>
      <c r="F35" s="50"/>
      <c r="G35" s="52">
        <v>830000</v>
      </c>
      <c r="H35" s="52">
        <f t="shared" si="5"/>
        <v>830000</v>
      </c>
      <c r="I35" s="172">
        <v>44295</v>
      </c>
      <c r="J35" s="173"/>
      <c r="K35" s="149">
        <f t="shared" si="1"/>
        <v>0</v>
      </c>
      <c r="L35" s="235" t="s">
        <v>249</v>
      </c>
    </row>
    <row r="36" spans="1:12" s="148" customFormat="1" ht="24" customHeight="1" x14ac:dyDescent="0.15">
      <c r="A36" s="49" t="s">
        <v>90</v>
      </c>
      <c r="B36" s="6" t="s">
        <v>167</v>
      </c>
      <c r="C36" s="53" t="s">
        <v>104</v>
      </c>
      <c r="D36" s="57">
        <v>7615300</v>
      </c>
      <c r="E36" s="52"/>
      <c r="F36" s="50">
        <f>336220+(226600*3)</f>
        <v>1016020</v>
      </c>
      <c r="G36" s="52"/>
      <c r="H36" s="52">
        <f t="shared" si="5"/>
        <v>1016020</v>
      </c>
      <c r="I36" s="172" t="s">
        <v>203</v>
      </c>
      <c r="J36" s="149"/>
      <c r="K36" s="149">
        <f t="shared" si="1"/>
        <v>6599280</v>
      </c>
    </row>
    <row r="37" spans="1:12" s="148" customFormat="1" ht="24" customHeight="1" x14ac:dyDescent="0.15">
      <c r="A37" s="49" t="s">
        <v>90</v>
      </c>
      <c r="B37" s="6" t="s">
        <v>168</v>
      </c>
      <c r="C37" s="53" t="s">
        <v>175</v>
      </c>
      <c r="D37" s="57">
        <v>5583600</v>
      </c>
      <c r="E37" s="52"/>
      <c r="F37" s="50"/>
      <c r="G37" s="52">
        <v>5583600</v>
      </c>
      <c r="H37" s="52">
        <f t="shared" si="5"/>
        <v>5583600</v>
      </c>
      <c r="I37" s="172">
        <v>44307</v>
      </c>
      <c r="J37" s="149"/>
      <c r="K37" s="149">
        <f t="shared" si="1"/>
        <v>0</v>
      </c>
      <c r="L37" s="235" t="s">
        <v>249</v>
      </c>
    </row>
    <row r="38" spans="1:12" s="148" customFormat="1" ht="24" customHeight="1" x14ac:dyDescent="0.15">
      <c r="A38" s="49" t="s">
        <v>90</v>
      </c>
      <c r="B38" s="6" t="s">
        <v>169</v>
      </c>
      <c r="C38" s="53" t="s">
        <v>159</v>
      </c>
      <c r="D38" s="57">
        <v>62242300</v>
      </c>
      <c r="E38" s="52">
        <f>61908000+334300</f>
        <v>62242300</v>
      </c>
      <c r="F38" s="50"/>
      <c r="G38" s="52"/>
      <c r="H38" s="52">
        <f t="shared" si="5"/>
        <v>62242300</v>
      </c>
      <c r="I38" s="172">
        <v>44292</v>
      </c>
      <c r="J38" s="149"/>
      <c r="K38" s="149">
        <f t="shared" si="1"/>
        <v>0</v>
      </c>
      <c r="L38" s="235" t="s">
        <v>249</v>
      </c>
    </row>
    <row r="39" spans="1:12" s="148" customFormat="1" ht="24" customHeight="1" x14ac:dyDescent="0.15">
      <c r="A39" s="49" t="s">
        <v>90</v>
      </c>
      <c r="B39" s="6" t="s">
        <v>170</v>
      </c>
      <c r="C39" s="53" t="s">
        <v>159</v>
      </c>
      <c r="D39" s="57">
        <v>21016170</v>
      </c>
      <c r="E39" s="52">
        <f>20903300+112870</f>
        <v>21016170</v>
      </c>
      <c r="F39" s="50"/>
      <c r="G39" s="52"/>
      <c r="H39" s="52">
        <f t="shared" si="5"/>
        <v>21016170</v>
      </c>
      <c r="I39" s="172">
        <v>44292</v>
      </c>
      <c r="J39" s="149"/>
      <c r="K39" s="149">
        <f t="shared" si="1"/>
        <v>0</v>
      </c>
      <c r="L39" s="235" t="s">
        <v>249</v>
      </c>
    </row>
    <row r="40" spans="1:12" s="148" customFormat="1" ht="24" customHeight="1" x14ac:dyDescent="0.15">
      <c r="A40" s="49" t="s">
        <v>90</v>
      </c>
      <c r="B40" s="6" t="s">
        <v>171</v>
      </c>
      <c r="C40" s="53" t="s">
        <v>159</v>
      </c>
      <c r="D40" s="57">
        <v>27375540</v>
      </c>
      <c r="E40" s="52">
        <f>14643200+79070+10845120+58560+880000+4750+860200+4640</f>
        <v>27375540</v>
      </c>
      <c r="F40" s="50"/>
      <c r="G40" s="52"/>
      <c r="H40" s="52">
        <f t="shared" si="5"/>
        <v>27375540</v>
      </c>
      <c r="I40" s="172">
        <v>44292</v>
      </c>
      <c r="J40" s="149"/>
      <c r="K40" s="149">
        <f t="shared" si="1"/>
        <v>0</v>
      </c>
      <c r="L40" s="235" t="s">
        <v>249</v>
      </c>
    </row>
    <row r="41" spans="1:12" s="148" customFormat="1" ht="24" customHeight="1" x14ac:dyDescent="0.15">
      <c r="A41" s="49" t="s">
        <v>90</v>
      </c>
      <c r="B41" s="6" t="s">
        <v>160</v>
      </c>
      <c r="C41" s="53" t="s">
        <v>176</v>
      </c>
      <c r="D41" s="57">
        <v>5852000</v>
      </c>
      <c r="E41" s="52"/>
      <c r="F41" s="50"/>
      <c r="G41" s="52">
        <v>5852000</v>
      </c>
      <c r="H41" s="52">
        <f t="shared" si="5"/>
        <v>5852000</v>
      </c>
      <c r="I41" s="172">
        <v>44306</v>
      </c>
      <c r="J41" s="149"/>
      <c r="K41" s="149">
        <f t="shared" si="1"/>
        <v>0</v>
      </c>
      <c r="L41" s="235" t="s">
        <v>249</v>
      </c>
    </row>
    <row r="42" spans="1:12" s="148" customFormat="1" ht="24" customHeight="1" x14ac:dyDescent="0.15">
      <c r="A42" s="49" t="s">
        <v>90</v>
      </c>
      <c r="B42" s="134" t="s">
        <v>182</v>
      </c>
      <c r="C42" s="6" t="s">
        <v>191</v>
      </c>
      <c r="D42" s="57">
        <v>7240000</v>
      </c>
      <c r="E42" s="52"/>
      <c r="F42" s="50"/>
      <c r="G42" s="52">
        <v>6800000</v>
      </c>
      <c r="H42" s="52">
        <f t="shared" si="5"/>
        <v>6800000</v>
      </c>
      <c r="I42" s="172">
        <v>44336</v>
      </c>
      <c r="J42" s="149"/>
      <c r="K42" s="149">
        <f t="shared" si="1"/>
        <v>440000</v>
      </c>
      <c r="L42" s="235" t="s">
        <v>249</v>
      </c>
    </row>
    <row r="43" spans="1:12" s="148" customFormat="1" ht="24" customHeight="1" x14ac:dyDescent="0.15">
      <c r="A43" s="49" t="s">
        <v>90</v>
      </c>
      <c r="B43" s="6" t="s">
        <v>183</v>
      </c>
      <c r="C43" s="6" t="s">
        <v>192</v>
      </c>
      <c r="D43" s="57">
        <v>1430000</v>
      </c>
      <c r="E43" s="52"/>
      <c r="F43" s="50"/>
      <c r="G43" s="52">
        <v>1430000</v>
      </c>
      <c r="H43" s="52">
        <f t="shared" si="5"/>
        <v>1430000</v>
      </c>
      <c r="I43" s="172">
        <v>44301</v>
      </c>
      <c r="J43" s="149"/>
      <c r="K43" s="149">
        <f t="shared" si="1"/>
        <v>0</v>
      </c>
      <c r="L43" s="235" t="s">
        <v>249</v>
      </c>
    </row>
    <row r="44" spans="1:12" s="148" customFormat="1" ht="24" customHeight="1" x14ac:dyDescent="0.15">
      <c r="A44" s="49" t="s">
        <v>90</v>
      </c>
      <c r="B44" s="6" t="s">
        <v>184</v>
      </c>
      <c r="C44" s="6" t="s">
        <v>193</v>
      </c>
      <c r="D44" s="57">
        <v>4830000</v>
      </c>
      <c r="E44" s="52"/>
      <c r="F44" s="50"/>
      <c r="G44" s="52">
        <v>4830000</v>
      </c>
      <c r="H44" s="52">
        <f t="shared" si="5"/>
        <v>4830000</v>
      </c>
      <c r="I44" s="172">
        <v>44347</v>
      </c>
      <c r="J44" s="149"/>
      <c r="K44" s="149">
        <f t="shared" si="1"/>
        <v>0</v>
      </c>
      <c r="L44" s="235" t="s">
        <v>249</v>
      </c>
    </row>
    <row r="45" spans="1:12" s="148" customFormat="1" ht="24" customHeight="1" x14ac:dyDescent="0.15">
      <c r="A45" s="49" t="s">
        <v>90</v>
      </c>
      <c r="B45" s="6" t="s">
        <v>212</v>
      </c>
      <c r="C45" s="6" t="s">
        <v>211</v>
      </c>
      <c r="D45" s="57">
        <v>2513500</v>
      </c>
      <c r="E45" s="52">
        <v>2513500</v>
      </c>
      <c r="F45" s="50"/>
      <c r="G45" s="52"/>
      <c r="H45" s="52">
        <f t="shared" ref="H45" si="6">SUM(E45:G45)</f>
        <v>2513500</v>
      </c>
      <c r="I45" s="172">
        <v>44295</v>
      </c>
      <c r="J45" s="149"/>
      <c r="K45" s="149">
        <f t="shared" si="1"/>
        <v>0</v>
      </c>
      <c r="L45" s="235" t="s">
        <v>249</v>
      </c>
    </row>
    <row r="46" spans="1:12" s="148" customFormat="1" ht="24" customHeight="1" x14ac:dyDescent="0.15">
      <c r="A46" s="49" t="s">
        <v>90</v>
      </c>
      <c r="B46" s="6" t="s">
        <v>185</v>
      </c>
      <c r="C46" s="6" t="s">
        <v>194</v>
      </c>
      <c r="D46" s="57">
        <v>11880000</v>
      </c>
      <c r="E46" s="52"/>
      <c r="F46" s="50"/>
      <c r="G46" s="52">
        <v>11880000</v>
      </c>
      <c r="H46" s="52">
        <f>SUM(E46:G46)</f>
        <v>11880000</v>
      </c>
      <c r="I46" s="172" t="s">
        <v>264</v>
      </c>
      <c r="J46" s="149"/>
      <c r="K46" s="149">
        <f>D46-H46</f>
        <v>0</v>
      </c>
      <c r="L46" s="235" t="s">
        <v>249</v>
      </c>
    </row>
    <row r="47" spans="1:12" s="148" customFormat="1" ht="24" customHeight="1" x14ac:dyDescent="0.15">
      <c r="A47" s="49" t="s">
        <v>90</v>
      </c>
      <c r="B47" s="6" t="s">
        <v>186</v>
      </c>
      <c r="C47" s="6" t="s">
        <v>195</v>
      </c>
      <c r="D47" s="57">
        <v>850000</v>
      </c>
      <c r="E47" s="52"/>
      <c r="F47" s="50"/>
      <c r="G47" s="52">
        <v>850000</v>
      </c>
      <c r="H47" s="52">
        <f t="shared" si="5"/>
        <v>850000</v>
      </c>
      <c r="I47" s="172">
        <v>44309</v>
      </c>
      <c r="J47" s="149"/>
      <c r="K47" s="149">
        <f t="shared" si="1"/>
        <v>0</v>
      </c>
      <c r="L47" s="235" t="s">
        <v>249</v>
      </c>
    </row>
    <row r="48" spans="1:12" s="148" customFormat="1" ht="24" customHeight="1" x14ac:dyDescent="0.15">
      <c r="A48" s="49" t="s">
        <v>90</v>
      </c>
      <c r="B48" s="6" t="s">
        <v>187</v>
      </c>
      <c r="C48" s="6" t="s">
        <v>196</v>
      </c>
      <c r="D48" s="57">
        <v>15000000</v>
      </c>
      <c r="E48" s="52"/>
      <c r="F48" s="50"/>
      <c r="G48" s="52">
        <v>15000000</v>
      </c>
      <c r="H48" s="52">
        <f t="shared" si="5"/>
        <v>15000000</v>
      </c>
      <c r="I48" s="172">
        <v>44347</v>
      </c>
      <c r="J48" s="149"/>
      <c r="K48" s="149">
        <f t="shared" si="1"/>
        <v>0</v>
      </c>
      <c r="L48" s="235" t="s">
        <v>249</v>
      </c>
    </row>
    <row r="49" spans="1:12" s="148" customFormat="1" ht="24" customHeight="1" x14ac:dyDescent="0.15">
      <c r="A49" s="49" t="s">
        <v>90</v>
      </c>
      <c r="B49" s="6" t="s">
        <v>188</v>
      </c>
      <c r="C49" s="6" t="s">
        <v>197</v>
      </c>
      <c r="D49" s="57">
        <v>2200000</v>
      </c>
      <c r="E49" s="52"/>
      <c r="F49" s="50"/>
      <c r="G49" s="52">
        <v>2200000</v>
      </c>
      <c r="H49" s="52">
        <f t="shared" si="5"/>
        <v>2200000</v>
      </c>
      <c r="I49" s="172">
        <v>44340</v>
      </c>
      <c r="J49" s="149"/>
      <c r="K49" s="149">
        <f t="shared" si="1"/>
        <v>0</v>
      </c>
      <c r="L49" s="235" t="s">
        <v>249</v>
      </c>
    </row>
    <row r="50" spans="1:12" s="148" customFormat="1" ht="24" customHeight="1" x14ac:dyDescent="0.15">
      <c r="A50" s="49" t="s">
        <v>90</v>
      </c>
      <c r="B50" s="6" t="s">
        <v>189</v>
      </c>
      <c r="C50" s="6" t="s">
        <v>198</v>
      </c>
      <c r="D50" s="57">
        <v>550000</v>
      </c>
      <c r="E50" s="52"/>
      <c r="F50" s="50"/>
      <c r="G50" s="52">
        <v>550000</v>
      </c>
      <c r="H50" s="52">
        <f t="shared" si="5"/>
        <v>550000</v>
      </c>
      <c r="I50" s="172">
        <v>44330</v>
      </c>
      <c r="J50" s="149"/>
      <c r="K50" s="149">
        <f t="shared" si="1"/>
        <v>0</v>
      </c>
      <c r="L50" s="235" t="s">
        <v>249</v>
      </c>
    </row>
    <row r="51" spans="1:12" s="148" customFormat="1" ht="24" customHeight="1" x14ac:dyDescent="0.15">
      <c r="A51" s="49" t="s">
        <v>90</v>
      </c>
      <c r="B51" s="6" t="s">
        <v>190</v>
      </c>
      <c r="C51" s="6" t="s">
        <v>174</v>
      </c>
      <c r="D51" s="57">
        <v>5850000</v>
      </c>
      <c r="E51" s="52"/>
      <c r="F51" s="50"/>
      <c r="G51" s="52">
        <v>5850000</v>
      </c>
      <c r="H51" s="52">
        <f t="shared" si="5"/>
        <v>5850000</v>
      </c>
      <c r="I51" s="172">
        <v>44340</v>
      </c>
      <c r="J51" s="149"/>
      <c r="K51" s="149">
        <f t="shared" si="1"/>
        <v>0</v>
      </c>
      <c r="L51" s="235" t="s">
        <v>249</v>
      </c>
    </row>
    <row r="52" spans="1:12" s="177" customFormat="1" ht="24" hidden="1" customHeight="1" x14ac:dyDescent="0.15">
      <c r="A52" s="162" t="s">
        <v>89</v>
      </c>
      <c r="B52" s="164" t="s">
        <v>214</v>
      </c>
      <c r="C52" s="164" t="s">
        <v>223</v>
      </c>
      <c r="D52" s="178">
        <v>46500000</v>
      </c>
      <c r="E52" s="175"/>
      <c r="F52" s="179"/>
      <c r="G52" s="202"/>
      <c r="H52" s="203">
        <f t="shared" si="5"/>
        <v>0</v>
      </c>
      <c r="I52" s="239"/>
      <c r="J52" s="176"/>
      <c r="K52" s="149">
        <f t="shared" si="1"/>
        <v>46500000</v>
      </c>
    </row>
    <row r="53" spans="1:12" s="148" customFormat="1" ht="24" customHeight="1" x14ac:dyDescent="0.15">
      <c r="A53" s="49" t="s">
        <v>89</v>
      </c>
      <c r="B53" s="6" t="s">
        <v>215</v>
      </c>
      <c r="C53" s="6" t="s">
        <v>176</v>
      </c>
      <c r="D53" s="57">
        <v>1200000</v>
      </c>
      <c r="E53" s="52"/>
      <c r="F53" s="50"/>
      <c r="G53" s="52">
        <v>1200000</v>
      </c>
      <c r="H53" s="52">
        <f t="shared" si="5"/>
        <v>1200000</v>
      </c>
      <c r="I53" s="172">
        <v>44330</v>
      </c>
      <c r="J53" s="149"/>
      <c r="K53" s="149">
        <f t="shared" si="1"/>
        <v>0</v>
      </c>
      <c r="L53" s="235" t="s">
        <v>249</v>
      </c>
    </row>
    <row r="54" spans="1:12" s="148" customFormat="1" ht="24" customHeight="1" x14ac:dyDescent="0.15">
      <c r="A54" s="49" t="s">
        <v>89</v>
      </c>
      <c r="B54" s="6" t="s">
        <v>216</v>
      </c>
      <c r="C54" s="6" t="s">
        <v>139</v>
      </c>
      <c r="D54" s="57">
        <v>1482000</v>
      </c>
      <c r="E54" s="52"/>
      <c r="F54" s="50"/>
      <c r="G54" s="52">
        <v>1482000</v>
      </c>
      <c r="H54" s="52">
        <f t="shared" si="5"/>
        <v>1482000</v>
      </c>
      <c r="I54" s="172">
        <v>44330</v>
      </c>
      <c r="J54" s="149"/>
      <c r="K54" s="149">
        <f t="shared" si="1"/>
        <v>0</v>
      </c>
      <c r="L54" s="235" t="s">
        <v>249</v>
      </c>
    </row>
    <row r="55" spans="1:12" s="148" customFormat="1" ht="24" customHeight="1" x14ac:dyDescent="0.15">
      <c r="A55" s="49" t="s">
        <v>89</v>
      </c>
      <c r="B55" s="6" t="s">
        <v>217</v>
      </c>
      <c r="C55" s="6" t="s">
        <v>224</v>
      </c>
      <c r="D55" s="57">
        <v>80465240</v>
      </c>
      <c r="E55" s="52"/>
      <c r="F55" s="50"/>
      <c r="G55" s="52">
        <v>80465240</v>
      </c>
      <c r="H55" s="52">
        <f t="shared" si="5"/>
        <v>80465240</v>
      </c>
      <c r="I55" s="172">
        <v>44342</v>
      </c>
      <c r="J55" s="149"/>
      <c r="K55" s="149">
        <f t="shared" si="1"/>
        <v>0</v>
      </c>
      <c r="L55" s="235" t="s">
        <v>249</v>
      </c>
    </row>
    <row r="56" spans="1:12" s="148" customFormat="1" ht="24" customHeight="1" x14ac:dyDescent="0.15">
      <c r="A56" s="49" t="s">
        <v>89</v>
      </c>
      <c r="B56" s="6" t="s">
        <v>218</v>
      </c>
      <c r="C56" s="6" t="s">
        <v>225</v>
      </c>
      <c r="D56" s="57">
        <v>1500000</v>
      </c>
      <c r="E56" s="52"/>
      <c r="F56" s="50"/>
      <c r="G56" s="52">
        <v>1500000</v>
      </c>
      <c r="H56" s="52">
        <f t="shared" si="5"/>
        <v>1500000</v>
      </c>
      <c r="I56" s="172">
        <v>44376</v>
      </c>
      <c r="J56" s="149"/>
      <c r="K56" s="149">
        <f t="shared" si="1"/>
        <v>0</v>
      </c>
      <c r="L56" s="235" t="s">
        <v>249</v>
      </c>
    </row>
    <row r="57" spans="1:12" s="148" customFormat="1" ht="24" customHeight="1" x14ac:dyDescent="0.15">
      <c r="A57" s="49" t="s">
        <v>89</v>
      </c>
      <c r="B57" s="6" t="s">
        <v>209</v>
      </c>
      <c r="C57" s="6" t="s">
        <v>174</v>
      </c>
      <c r="D57" s="57">
        <v>2475000</v>
      </c>
      <c r="E57" s="52"/>
      <c r="F57" s="50"/>
      <c r="G57" s="52">
        <v>2475000</v>
      </c>
      <c r="H57" s="52">
        <f t="shared" si="5"/>
        <v>2475000</v>
      </c>
      <c r="I57" s="172">
        <v>44340</v>
      </c>
      <c r="J57" s="149"/>
      <c r="K57" s="149">
        <f t="shared" si="1"/>
        <v>0</v>
      </c>
      <c r="L57" s="235" t="s">
        <v>249</v>
      </c>
    </row>
    <row r="58" spans="1:12" s="148" customFormat="1" ht="24" customHeight="1" x14ac:dyDescent="0.15">
      <c r="A58" s="51" t="s">
        <v>89</v>
      </c>
      <c r="B58" s="6" t="s">
        <v>219</v>
      </c>
      <c r="C58" s="6" t="s">
        <v>226</v>
      </c>
      <c r="D58" s="57">
        <v>26505000</v>
      </c>
      <c r="E58" s="52"/>
      <c r="F58" s="50"/>
      <c r="G58" s="52">
        <v>26505000</v>
      </c>
      <c r="H58" s="52">
        <f t="shared" si="5"/>
        <v>26505000</v>
      </c>
      <c r="I58" s="172">
        <v>44425</v>
      </c>
      <c r="J58" s="149"/>
      <c r="K58" s="149">
        <f t="shared" si="1"/>
        <v>0</v>
      </c>
      <c r="L58" s="235" t="s">
        <v>249</v>
      </c>
    </row>
    <row r="59" spans="1:12" s="148" customFormat="1" ht="24" customHeight="1" x14ac:dyDescent="0.15">
      <c r="A59" s="49" t="s">
        <v>89</v>
      </c>
      <c r="B59" s="6" t="s">
        <v>220</v>
      </c>
      <c r="C59" s="6" t="s">
        <v>227</v>
      </c>
      <c r="D59" s="57">
        <v>1900000</v>
      </c>
      <c r="E59" s="52"/>
      <c r="F59" s="50"/>
      <c r="G59" s="52">
        <v>1900000</v>
      </c>
      <c r="H59" s="52">
        <f t="shared" si="5"/>
        <v>1900000</v>
      </c>
      <c r="I59" s="172">
        <v>44347</v>
      </c>
      <c r="J59" s="149"/>
      <c r="K59" s="149">
        <f t="shared" si="1"/>
        <v>0</v>
      </c>
      <c r="L59" s="235" t="s">
        <v>249</v>
      </c>
    </row>
    <row r="60" spans="1:12" s="148" customFormat="1" ht="24" customHeight="1" x14ac:dyDescent="0.15">
      <c r="A60" s="49" t="s">
        <v>89</v>
      </c>
      <c r="B60" s="6" t="s">
        <v>221</v>
      </c>
      <c r="C60" s="6" t="s">
        <v>228</v>
      </c>
      <c r="D60" s="57">
        <v>1800000</v>
      </c>
      <c r="E60" s="52"/>
      <c r="F60" s="50"/>
      <c r="G60" s="52">
        <v>1800000</v>
      </c>
      <c r="H60" s="52">
        <f t="shared" si="5"/>
        <v>1800000</v>
      </c>
      <c r="I60" s="172">
        <v>44356</v>
      </c>
      <c r="J60" s="149"/>
      <c r="K60" s="149">
        <f t="shared" si="1"/>
        <v>0</v>
      </c>
      <c r="L60" s="235" t="s">
        <v>249</v>
      </c>
    </row>
    <row r="61" spans="1:12" s="148" customFormat="1" ht="24" customHeight="1" x14ac:dyDescent="0.15">
      <c r="A61" s="51" t="s">
        <v>89</v>
      </c>
      <c r="B61" s="6" t="s">
        <v>222</v>
      </c>
      <c r="C61" s="6" t="s">
        <v>104</v>
      </c>
      <c r="D61" s="57">
        <v>4734430</v>
      </c>
      <c r="E61" s="52"/>
      <c r="F61" s="50">
        <f>873920+633490</f>
        <v>1507410</v>
      </c>
      <c r="G61" s="52"/>
      <c r="H61" s="52">
        <f t="shared" si="5"/>
        <v>1507410</v>
      </c>
      <c r="I61" s="170" t="s">
        <v>180</v>
      </c>
      <c r="J61" s="149"/>
      <c r="K61" s="149">
        <f t="shared" si="1"/>
        <v>3227020</v>
      </c>
    </row>
    <row r="62" spans="1:12" s="148" customFormat="1" ht="24" customHeight="1" x14ac:dyDescent="0.15">
      <c r="A62" s="49" t="s">
        <v>89</v>
      </c>
      <c r="B62" s="134" t="s">
        <v>247</v>
      </c>
      <c r="C62" s="6" t="s">
        <v>248</v>
      </c>
      <c r="D62" s="57">
        <v>4100000</v>
      </c>
      <c r="E62" s="52"/>
      <c r="F62" s="50"/>
      <c r="G62" s="52">
        <v>4100000</v>
      </c>
      <c r="H62" s="52">
        <f t="shared" si="5"/>
        <v>4100000</v>
      </c>
      <c r="I62" s="172">
        <v>44372</v>
      </c>
      <c r="J62" s="149"/>
      <c r="K62" s="149">
        <f t="shared" si="1"/>
        <v>0</v>
      </c>
      <c r="L62" s="235" t="s">
        <v>249</v>
      </c>
    </row>
    <row r="63" spans="1:12" s="148" customFormat="1" ht="24" customHeight="1" x14ac:dyDescent="0.15">
      <c r="A63" s="49" t="s">
        <v>89</v>
      </c>
      <c r="B63" s="6" t="s">
        <v>245</v>
      </c>
      <c r="C63" s="6" t="s">
        <v>159</v>
      </c>
      <c r="D63" s="57">
        <v>570060</v>
      </c>
      <c r="E63" s="52">
        <v>570060</v>
      </c>
      <c r="F63" s="50"/>
      <c r="G63" s="52"/>
      <c r="H63" s="52">
        <f t="shared" si="5"/>
        <v>570060</v>
      </c>
      <c r="I63" s="172">
        <v>44361</v>
      </c>
      <c r="J63" s="149"/>
      <c r="K63" s="149">
        <f t="shared" si="1"/>
        <v>0</v>
      </c>
      <c r="L63" s="235" t="s">
        <v>249</v>
      </c>
    </row>
    <row r="64" spans="1:12" s="148" customFormat="1" ht="24" customHeight="1" x14ac:dyDescent="0.15">
      <c r="A64" s="49" t="s">
        <v>89</v>
      </c>
      <c r="B64" s="6" t="s">
        <v>246</v>
      </c>
      <c r="C64" s="6" t="s">
        <v>159</v>
      </c>
      <c r="D64" s="57">
        <v>2593930</v>
      </c>
      <c r="E64" s="52">
        <v>2593930</v>
      </c>
      <c r="F64" s="50"/>
      <c r="G64" s="52"/>
      <c r="H64" s="52">
        <f t="shared" si="5"/>
        <v>2593930</v>
      </c>
      <c r="I64" s="172">
        <v>44365</v>
      </c>
      <c r="J64" s="149"/>
      <c r="K64" s="149">
        <f t="shared" si="1"/>
        <v>0</v>
      </c>
      <c r="L64" s="235" t="s">
        <v>249</v>
      </c>
    </row>
    <row r="65" spans="1:12" s="148" customFormat="1" ht="24" customHeight="1" x14ac:dyDescent="0.15">
      <c r="A65" s="49" t="s">
        <v>89</v>
      </c>
      <c r="B65" s="6" t="s">
        <v>213</v>
      </c>
      <c r="C65" s="6" t="s">
        <v>159</v>
      </c>
      <c r="D65" s="57">
        <v>1172290</v>
      </c>
      <c r="E65" s="52">
        <v>1172290</v>
      </c>
      <c r="F65" s="50"/>
      <c r="G65" s="52"/>
      <c r="H65" s="52">
        <f t="shared" si="5"/>
        <v>1172290</v>
      </c>
      <c r="I65" s="172">
        <v>44372</v>
      </c>
      <c r="J65" s="149"/>
      <c r="K65" s="149">
        <f t="shared" si="1"/>
        <v>0</v>
      </c>
      <c r="L65" s="235" t="s">
        <v>249</v>
      </c>
    </row>
    <row r="66" spans="1:12" s="148" customFormat="1" ht="24" customHeight="1" x14ac:dyDescent="0.15">
      <c r="A66" s="51" t="s">
        <v>89</v>
      </c>
      <c r="B66" s="6" t="s">
        <v>240</v>
      </c>
      <c r="C66" s="6" t="s">
        <v>241</v>
      </c>
      <c r="D66" s="57">
        <v>1434000</v>
      </c>
      <c r="E66" s="52"/>
      <c r="F66" s="50"/>
      <c r="G66" s="52">
        <v>1434000</v>
      </c>
      <c r="H66" s="52">
        <f t="shared" si="5"/>
        <v>1434000</v>
      </c>
      <c r="I66" s="172" t="s">
        <v>266</v>
      </c>
      <c r="J66" s="149"/>
      <c r="K66" s="149">
        <f t="shared" si="1"/>
        <v>0</v>
      </c>
      <c r="L66" s="235" t="s">
        <v>249</v>
      </c>
    </row>
    <row r="67" spans="1:12" s="148" customFormat="1" ht="24" customHeight="1" x14ac:dyDescent="0.15">
      <c r="A67" s="51" t="s">
        <v>89</v>
      </c>
      <c r="B67" s="6" t="s">
        <v>96</v>
      </c>
      <c r="C67" s="6" t="s">
        <v>136</v>
      </c>
      <c r="D67" s="57">
        <v>8370000</v>
      </c>
      <c r="E67" s="52"/>
      <c r="F67" s="50"/>
      <c r="G67" s="52">
        <v>8370000</v>
      </c>
      <c r="H67" s="52">
        <f t="shared" si="5"/>
        <v>8370000</v>
      </c>
      <c r="I67" s="172" t="s">
        <v>270</v>
      </c>
      <c r="J67" s="149"/>
      <c r="K67" s="149">
        <f t="shared" si="1"/>
        <v>0</v>
      </c>
      <c r="L67" s="235" t="s">
        <v>249</v>
      </c>
    </row>
    <row r="68" spans="1:12" s="177" customFormat="1" ht="24" hidden="1" customHeight="1" x14ac:dyDescent="0.15">
      <c r="A68" s="168" t="s">
        <v>89</v>
      </c>
      <c r="B68" s="164" t="s">
        <v>252</v>
      </c>
      <c r="C68" s="164" t="s">
        <v>257</v>
      </c>
      <c r="D68" s="178">
        <v>405000000</v>
      </c>
      <c r="E68" s="175"/>
      <c r="F68" s="179"/>
      <c r="G68" s="202"/>
      <c r="H68" s="202">
        <f t="shared" si="5"/>
        <v>0</v>
      </c>
      <c r="I68" s="239"/>
      <c r="J68" s="176"/>
      <c r="K68" s="176">
        <f t="shared" si="1"/>
        <v>405000000</v>
      </c>
    </row>
    <row r="69" spans="1:12" s="148" customFormat="1" ht="24" customHeight="1" x14ac:dyDescent="0.15">
      <c r="A69" s="51" t="s">
        <v>89</v>
      </c>
      <c r="B69" s="6" t="s">
        <v>186</v>
      </c>
      <c r="C69" s="6" t="s">
        <v>195</v>
      </c>
      <c r="D69" s="57">
        <v>880000</v>
      </c>
      <c r="E69" s="52"/>
      <c r="F69" s="50"/>
      <c r="G69" s="52">
        <v>880000</v>
      </c>
      <c r="H69" s="52">
        <f t="shared" si="5"/>
        <v>880000</v>
      </c>
      <c r="I69" s="172" t="s">
        <v>275</v>
      </c>
      <c r="J69" s="149"/>
      <c r="K69" s="149">
        <f t="shared" si="1"/>
        <v>0</v>
      </c>
      <c r="L69" s="235" t="s">
        <v>249</v>
      </c>
    </row>
    <row r="70" spans="1:12" s="148" customFormat="1" ht="24" customHeight="1" x14ac:dyDescent="0.15">
      <c r="A70" s="51" t="s">
        <v>89</v>
      </c>
      <c r="B70" s="6" t="s">
        <v>253</v>
      </c>
      <c r="C70" s="6" t="s">
        <v>258</v>
      </c>
      <c r="D70" s="57">
        <v>2800000</v>
      </c>
      <c r="E70" s="52"/>
      <c r="F70" s="50"/>
      <c r="G70" s="52">
        <v>2800000</v>
      </c>
      <c r="H70" s="52">
        <f t="shared" si="5"/>
        <v>2800000</v>
      </c>
      <c r="I70" s="172">
        <v>44418</v>
      </c>
      <c r="J70" s="149"/>
      <c r="K70" s="149">
        <f t="shared" si="1"/>
        <v>0</v>
      </c>
      <c r="L70" s="235" t="s">
        <v>249</v>
      </c>
    </row>
    <row r="71" spans="1:12" s="148" customFormat="1" ht="24" customHeight="1" x14ac:dyDescent="0.15">
      <c r="A71" s="51" t="s">
        <v>89</v>
      </c>
      <c r="B71" s="6" t="s">
        <v>254</v>
      </c>
      <c r="C71" s="6" t="s">
        <v>259</v>
      </c>
      <c r="D71" s="57">
        <v>2976000</v>
      </c>
      <c r="E71" s="52"/>
      <c r="F71" s="50">
        <v>744000</v>
      </c>
      <c r="G71" s="52"/>
      <c r="H71" s="52">
        <f t="shared" si="5"/>
        <v>744000</v>
      </c>
      <c r="I71" s="172" t="s">
        <v>366</v>
      </c>
      <c r="J71" s="149"/>
      <c r="K71" s="149">
        <f t="shared" si="1"/>
        <v>2232000</v>
      </c>
    </row>
    <row r="72" spans="1:12" s="177" customFormat="1" ht="24" hidden="1" customHeight="1" x14ac:dyDescent="0.15">
      <c r="A72" s="168" t="s">
        <v>89</v>
      </c>
      <c r="B72" s="164" t="s">
        <v>255</v>
      </c>
      <c r="C72" s="164" t="s">
        <v>173</v>
      </c>
      <c r="D72" s="178">
        <v>8064100</v>
      </c>
      <c r="E72" s="175"/>
      <c r="F72" s="179"/>
      <c r="G72" s="202"/>
      <c r="H72" s="202">
        <f t="shared" si="5"/>
        <v>0</v>
      </c>
      <c r="I72" s="239"/>
      <c r="J72" s="176"/>
      <c r="K72" s="176">
        <f t="shared" si="1"/>
        <v>8064100</v>
      </c>
    </row>
    <row r="73" spans="1:12" s="148" customFormat="1" ht="24" customHeight="1" x14ac:dyDescent="0.15">
      <c r="A73" s="51" t="s">
        <v>89</v>
      </c>
      <c r="B73" s="6" t="s">
        <v>256</v>
      </c>
      <c r="C73" s="6" t="s">
        <v>159</v>
      </c>
      <c r="D73" s="57">
        <v>2513500</v>
      </c>
      <c r="E73" s="52">
        <v>2513500</v>
      </c>
      <c r="F73" s="50"/>
      <c r="G73" s="52"/>
      <c r="H73" s="52">
        <f t="shared" si="5"/>
        <v>2513500</v>
      </c>
      <c r="I73" s="172" t="s">
        <v>276</v>
      </c>
      <c r="J73" s="149"/>
      <c r="K73" s="149">
        <f t="shared" si="1"/>
        <v>0</v>
      </c>
      <c r="L73" s="235" t="s">
        <v>249</v>
      </c>
    </row>
    <row r="74" spans="1:12" s="177" customFormat="1" ht="24" hidden="1" customHeight="1" x14ac:dyDescent="0.15">
      <c r="A74" s="168" t="s">
        <v>261</v>
      </c>
      <c r="B74" s="164" t="s">
        <v>150</v>
      </c>
      <c r="C74" s="164" t="s">
        <v>263</v>
      </c>
      <c r="D74" s="178">
        <v>2400000</v>
      </c>
      <c r="E74" s="175"/>
      <c r="F74" s="179"/>
      <c r="G74" s="202"/>
      <c r="H74" s="202">
        <f t="shared" si="5"/>
        <v>0</v>
      </c>
      <c r="I74" s="239"/>
      <c r="J74" s="176"/>
      <c r="K74" s="176">
        <f t="shared" si="1"/>
        <v>2400000</v>
      </c>
    </row>
    <row r="75" spans="1:12" s="148" customFormat="1" ht="24" hidden="1" customHeight="1" x14ac:dyDescent="0.15">
      <c r="A75" s="162" t="s">
        <v>90</v>
      </c>
      <c r="B75" s="163" t="s">
        <v>352</v>
      </c>
      <c r="C75" s="164" t="s">
        <v>357</v>
      </c>
      <c r="D75" s="165">
        <v>9500000</v>
      </c>
      <c r="E75" s="52"/>
      <c r="F75" s="50"/>
      <c r="G75" s="203"/>
      <c r="H75" s="202">
        <f t="shared" si="5"/>
        <v>0</v>
      </c>
      <c r="I75" s="239"/>
      <c r="J75" s="149"/>
      <c r="K75" s="149">
        <f t="shared" si="1"/>
        <v>9500000</v>
      </c>
    </row>
    <row r="76" spans="1:12" s="148" customFormat="1" ht="24" hidden="1" customHeight="1" x14ac:dyDescent="0.15">
      <c r="A76" s="162" t="s">
        <v>90</v>
      </c>
      <c r="B76" s="248" t="s">
        <v>353</v>
      </c>
      <c r="C76" s="164" t="s">
        <v>156</v>
      </c>
      <c r="D76" s="165">
        <v>8734000</v>
      </c>
      <c r="E76" s="52"/>
      <c r="F76" s="50"/>
      <c r="G76" s="203"/>
      <c r="H76" s="202">
        <f t="shared" si="5"/>
        <v>0</v>
      </c>
      <c r="I76" s="239"/>
      <c r="J76" s="149"/>
      <c r="K76" s="149">
        <f t="shared" si="1"/>
        <v>8734000</v>
      </c>
    </row>
    <row r="77" spans="1:12" s="148" customFormat="1" ht="24" hidden="1" customHeight="1" x14ac:dyDescent="0.15">
      <c r="A77" s="162" t="s">
        <v>90</v>
      </c>
      <c r="B77" s="248" t="s">
        <v>189</v>
      </c>
      <c r="C77" s="164" t="s">
        <v>358</v>
      </c>
      <c r="D77" s="165">
        <v>950000</v>
      </c>
      <c r="E77" s="52"/>
      <c r="F77" s="50"/>
      <c r="G77" s="203"/>
      <c r="H77" s="202">
        <f t="shared" si="5"/>
        <v>0</v>
      </c>
      <c r="I77" s="239"/>
      <c r="J77" s="149"/>
      <c r="K77" s="149">
        <f t="shared" si="1"/>
        <v>950000</v>
      </c>
    </row>
    <row r="78" spans="1:12" s="148" customFormat="1" ht="24" hidden="1" customHeight="1" x14ac:dyDescent="0.15">
      <c r="A78" s="162" t="s">
        <v>90</v>
      </c>
      <c r="B78" s="248" t="s">
        <v>354</v>
      </c>
      <c r="C78" s="164" t="s">
        <v>198</v>
      </c>
      <c r="D78" s="165">
        <v>946000</v>
      </c>
      <c r="E78" s="52"/>
      <c r="F78" s="50"/>
      <c r="G78" s="203"/>
      <c r="H78" s="202">
        <f t="shared" si="5"/>
        <v>0</v>
      </c>
      <c r="I78" s="239"/>
      <c r="J78" s="149"/>
      <c r="K78" s="149">
        <f t="shared" si="1"/>
        <v>946000</v>
      </c>
    </row>
    <row r="79" spans="1:12" s="148" customFormat="1" ht="24" hidden="1" customHeight="1" x14ac:dyDescent="0.15">
      <c r="A79" s="162" t="s">
        <v>90</v>
      </c>
      <c r="B79" s="248" t="s">
        <v>355</v>
      </c>
      <c r="C79" s="164" t="s">
        <v>359</v>
      </c>
      <c r="D79" s="165">
        <v>3300000</v>
      </c>
      <c r="E79" s="52"/>
      <c r="F79" s="50"/>
      <c r="G79" s="203"/>
      <c r="H79" s="202">
        <f t="shared" si="5"/>
        <v>0</v>
      </c>
      <c r="I79" s="239"/>
      <c r="J79" s="149"/>
      <c r="K79" s="149">
        <f t="shared" si="1"/>
        <v>3300000</v>
      </c>
    </row>
    <row r="80" spans="1:12" s="148" customFormat="1" ht="24" customHeight="1" x14ac:dyDescent="0.15">
      <c r="A80" s="51" t="s">
        <v>90</v>
      </c>
      <c r="B80" s="150" t="s">
        <v>356</v>
      </c>
      <c r="C80" s="6" t="s">
        <v>159</v>
      </c>
      <c r="D80" s="161">
        <v>38205200</v>
      </c>
      <c r="E80" s="52">
        <v>38205200</v>
      </c>
      <c r="F80" s="50"/>
      <c r="G80" s="52"/>
      <c r="H80" s="52">
        <f t="shared" si="5"/>
        <v>38205200</v>
      </c>
      <c r="I80" s="172" t="s">
        <v>364</v>
      </c>
      <c r="J80" s="149"/>
      <c r="K80" s="149">
        <f t="shared" si="1"/>
        <v>0</v>
      </c>
      <c r="L80" s="235" t="s">
        <v>249</v>
      </c>
    </row>
    <row r="81" spans="1:11" s="148" customFormat="1" ht="24" customHeight="1" x14ac:dyDescent="0.15">
      <c r="A81" s="49"/>
      <c r="B81" s="66" t="s">
        <v>128</v>
      </c>
      <c r="C81" s="53"/>
      <c r="D81" s="57"/>
      <c r="E81" s="52"/>
      <c r="F81" s="50"/>
      <c r="G81" s="52"/>
      <c r="H81" s="52"/>
      <c r="I81" s="172"/>
      <c r="J81" s="149"/>
      <c r="K81" s="149">
        <f t="shared" si="1"/>
        <v>0</v>
      </c>
    </row>
    <row r="82" spans="1:11" s="148" customFormat="1" ht="24" customHeight="1" x14ac:dyDescent="0.15">
      <c r="A82" s="51"/>
      <c r="B82" s="134"/>
      <c r="C82" s="53"/>
      <c r="D82" s="57"/>
      <c r="E82" s="52"/>
      <c r="F82" s="50"/>
      <c r="G82" s="52"/>
      <c r="H82" s="52"/>
      <c r="I82" s="172"/>
      <c r="J82" s="149"/>
      <c r="K82" s="149">
        <f t="shared" si="1"/>
        <v>0</v>
      </c>
    </row>
    <row r="83" spans="1:11" s="148" customFormat="1" ht="24" customHeight="1" x14ac:dyDescent="0.15">
      <c r="A83" s="98"/>
      <c r="B83" s="134"/>
      <c r="C83" s="100"/>
      <c r="D83" s="101"/>
      <c r="E83" s="102"/>
      <c r="F83" s="108"/>
      <c r="G83" s="102"/>
      <c r="H83" s="52"/>
      <c r="I83" s="172"/>
      <c r="J83" s="149"/>
      <c r="K83" s="149">
        <f t="shared" si="1"/>
        <v>0</v>
      </c>
    </row>
  </sheetData>
  <autoFilter ref="A3:M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84:H89 H28:H31 H46:H50 H4:H25 H32:H4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87" customWidth="1"/>
    <col min="2" max="2" width="17.21875" style="87" customWidth="1"/>
    <col min="3" max="3" width="19.109375" style="87" customWidth="1"/>
    <col min="4" max="4" width="18" style="87" customWidth="1"/>
    <col min="5" max="5" width="23.77734375" style="87" customWidth="1"/>
    <col min="6" max="6" width="2.5546875" style="113" customWidth="1"/>
    <col min="7" max="16384" width="8.88671875" style="113"/>
  </cols>
  <sheetData>
    <row r="1" spans="1:5" s="114" customFormat="1" ht="36" customHeight="1" x14ac:dyDescent="0.15">
      <c r="A1" s="71" t="s">
        <v>370</v>
      </c>
      <c r="B1" s="71"/>
      <c r="C1" s="71"/>
      <c r="D1" s="71"/>
      <c r="E1" s="71"/>
    </row>
    <row r="2" spans="1:5" s="76" customFormat="1" ht="24" customHeight="1" thickBot="1" x14ac:dyDescent="0.2">
      <c r="A2" s="72" t="s">
        <v>371</v>
      </c>
      <c r="B2" s="73"/>
      <c r="C2" s="74"/>
      <c r="D2" s="74"/>
      <c r="E2" s="75" t="s">
        <v>372</v>
      </c>
    </row>
    <row r="3" spans="1:5" s="78" customFormat="1" ht="24" customHeight="1" thickTop="1" x14ac:dyDescent="0.15">
      <c r="A3" s="254" t="s">
        <v>373</v>
      </c>
      <c r="B3" s="77" t="s">
        <v>44</v>
      </c>
      <c r="C3" s="257" t="s">
        <v>352</v>
      </c>
      <c r="D3" s="258"/>
      <c r="E3" s="259"/>
    </row>
    <row r="4" spans="1:5" s="78" customFormat="1" ht="24" customHeight="1" x14ac:dyDescent="0.15">
      <c r="A4" s="255"/>
      <c r="B4" s="79" t="s">
        <v>45</v>
      </c>
      <c r="C4" s="80">
        <v>10000000</v>
      </c>
      <c r="D4" s="81" t="s">
        <v>374</v>
      </c>
      <c r="E4" s="82" t="s">
        <v>286</v>
      </c>
    </row>
    <row r="5" spans="1:5" s="78" customFormat="1" ht="24" customHeight="1" x14ac:dyDescent="0.15">
      <c r="A5" s="255"/>
      <c r="B5" s="79" t="s">
        <v>46</v>
      </c>
      <c r="C5" s="83">
        <v>0.95</v>
      </c>
      <c r="D5" s="81" t="s">
        <v>28</v>
      </c>
      <c r="E5" s="82">
        <v>9500000</v>
      </c>
    </row>
    <row r="6" spans="1:5" s="78" customFormat="1" ht="24" customHeight="1" x14ac:dyDescent="0.15">
      <c r="A6" s="255"/>
      <c r="B6" s="79" t="s">
        <v>27</v>
      </c>
      <c r="C6" s="95">
        <v>44407</v>
      </c>
      <c r="D6" s="81" t="s">
        <v>77</v>
      </c>
      <c r="E6" s="117" t="s">
        <v>379</v>
      </c>
    </row>
    <row r="7" spans="1:5" s="78" customFormat="1" ht="24" customHeight="1" x14ac:dyDescent="0.15">
      <c r="A7" s="255"/>
      <c r="B7" s="79" t="s">
        <v>47</v>
      </c>
      <c r="C7" s="115" t="s">
        <v>280</v>
      </c>
      <c r="D7" s="81" t="s">
        <v>48</v>
      </c>
      <c r="E7" s="84" t="s">
        <v>430</v>
      </c>
    </row>
    <row r="8" spans="1:5" s="78" customFormat="1" ht="24" customHeight="1" x14ac:dyDescent="0.15">
      <c r="A8" s="255"/>
      <c r="B8" s="79" t="s">
        <v>49</v>
      </c>
      <c r="C8" s="116" t="s">
        <v>125</v>
      </c>
      <c r="D8" s="81" t="s">
        <v>30</v>
      </c>
      <c r="E8" s="118" t="s">
        <v>357</v>
      </c>
    </row>
    <row r="9" spans="1:5" s="78" customFormat="1" ht="24" customHeight="1" thickBot="1" x14ac:dyDescent="0.2">
      <c r="A9" s="256"/>
      <c r="B9" s="85" t="s">
        <v>50</v>
      </c>
      <c r="C9" s="94" t="s">
        <v>284</v>
      </c>
      <c r="D9" s="86" t="s">
        <v>51</v>
      </c>
      <c r="E9" s="119" t="s">
        <v>390</v>
      </c>
    </row>
    <row r="10" spans="1:5" s="78" customFormat="1" ht="24" customHeight="1" thickTop="1" x14ac:dyDescent="0.15">
      <c r="A10" s="254" t="s">
        <v>373</v>
      </c>
      <c r="B10" s="77" t="s">
        <v>44</v>
      </c>
      <c r="C10" s="257" t="s">
        <v>395</v>
      </c>
      <c r="D10" s="258"/>
      <c r="E10" s="259"/>
    </row>
    <row r="11" spans="1:5" s="78" customFormat="1" ht="24" customHeight="1" x14ac:dyDescent="0.15">
      <c r="A11" s="255"/>
      <c r="B11" s="79" t="s">
        <v>45</v>
      </c>
      <c r="C11" s="80">
        <v>42819000</v>
      </c>
      <c r="D11" s="81" t="s">
        <v>374</v>
      </c>
      <c r="E11" s="82" t="s">
        <v>434</v>
      </c>
    </row>
    <row r="12" spans="1:5" s="78" customFormat="1" ht="24" customHeight="1" x14ac:dyDescent="0.15">
      <c r="A12" s="255"/>
      <c r="B12" s="79" t="s">
        <v>46</v>
      </c>
      <c r="C12" s="83">
        <v>0.90006772694364656</v>
      </c>
      <c r="D12" s="81" t="s">
        <v>28</v>
      </c>
      <c r="E12" s="82">
        <v>38540000</v>
      </c>
    </row>
    <row r="13" spans="1:5" s="78" customFormat="1" ht="24" customHeight="1" x14ac:dyDescent="0.15">
      <c r="A13" s="255"/>
      <c r="B13" s="79" t="s">
        <v>27</v>
      </c>
      <c r="C13" s="95">
        <v>44414</v>
      </c>
      <c r="D13" s="81" t="s">
        <v>77</v>
      </c>
      <c r="E13" s="117" t="s">
        <v>380</v>
      </c>
    </row>
    <row r="14" spans="1:5" s="78" customFormat="1" ht="24" customHeight="1" x14ac:dyDescent="0.15">
      <c r="A14" s="255"/>
      <c r="B14" s="79" t="s">
        <v>47</v>
      </c>
      <c r="C14" s="115" t="s">
        <v>280</v>
      </c>
      <c r="D14" s="81" t="s">
        <v>48</v>
      </c>
      <c r="E14" s="84" t="s">
        <v>430</v>
      </c>
    </row>
    <row r="15" spans="1:5" s="78" customFormat="1" ht="24" customHeight="1" x14ac:dyDescent="0.15">
      <c r="A15" s="255"/>
      <c r="B15" s="79" t="s">
        <v>49</v>
      </c>
      <c r="C15" s="116" t="s">
        <v>396</v>
      </c>
      <c r="D15" s="81" t="s">
        <v>30</v>
      </c>
      <c r="E15" s="118" t="s">
        <v>399</v>
      </c>
    </row>
    <row r="16" spans="1:5" s="78" customFormat="1" ht="24" customHeight="1" thickBot="1" x14ac:dyDescent="0.2">
      <c r="A16" s="256"/>
      <c r="B16" s="85" t="s">
        <v>50</v>
      </c>
      <c r="C16" s="94" t="s">
        <v>284</v>
      </c>
      <c r="D16" s="86" t="s">
        <v>51</v>
      </c>
      <c r="E16" s="119" t="s">
        <v>398</v>
      </c>
    </row>
    <row r="17" spans="1:5" s="78" customFormat="1" ht="24" customHeight="1" thickTop="1" x14ac:dyDescent="0.15">
      <c r="A17" s="254" t="s">
        <v>373</v>
      </c>
      <c r="B17" s="77" t="s">
        <v>44</v>
      </c>
      <c r="C17" s="257" t="s">
        <v>402</v>
      </c>
      <c r="D17" s="258"/>
      <c r="E17" s="259"/>
    </row>
    <row r="18" spans="1:5" s="78" customFormat="1" ht="24" customHeight="1" x14ac:dyDescent="0.15">
      <c r="A18" s="255"/>
      <c r="B18" s="79" t="s">
        <v>45</v>
      </c>
      <c r="C18" s="80">
        <v>26930000</v>
      </c>
      <c r="D18" s="81" t="s">
        <v>374</v>
      </c>
      <c r="E18" s="82" t="s">
        <v>435</v>
      </c>
    </row>
    <row r="19" spans="1:5" s="78" customFormat="1" ht="24" customHeight="1" x14ac:dyDescent="0.15">
      <c r="A19" s="255"/>
      <c r="B19" s="79" t="s">
        <v>46</v>
      </c>
      <c r="C19" s="83">
        <v>0.92227998514667653</v>
      </c>
      <c r="D19" s="81" t="s">
        <v>28</v>
      </c>
      <c r="E19" s="82">
        <v>24837000</v>
      </c>
    </row>
    <row r="20" spans="1:5" s="78" customFormat="1" ht="24" customHeight="1" x14ac:dyDescent="0.15">
      <c r="A20" s="255"/>
      <c r="B20" s="79" t="s">
        <v>27</v>
      </c>
      <c r="C20" s="95">
        <v>44417</v>
      </c>
      <c r="D20" s="81" t="s">
        <v>77</v>
      </c>
      <c r="E20" s="117" t="s">
        <v>381</v>
      </c>
    </row>
    <row r="21" spans="1:5" s="78" customFormat="1" ht="24" customHeight="1" x14ac:dyDescent="0.15">
      <c r="A21" s="255"/>
      <c r="B21" s="79" t="s">
        <v>47</v>
      </c>
      <c r="C21" s="115" t="s">
        <v>280</v>
      </c>
      <c r="D21" s="81" t="s">
        <v>48</v>
      </c>
      <c r="E21" s="84" t="s">
        <v>430</v>
      </c>
    </row>
    <row r="22" spans="1:5" s="78" customFormat="1" ht="24" customHeight="1" x14ac:dyDescent="0.15">
      <c r="A22" s="255"/>
      <c r="B22" s="79" t="s">
        <v>49</v>
      </c>
      <c r="C22" s="116" t="s">
        <v>396</v>
      </c>
      <c r="D22" s="81" t="s">
        <v>30</v>
      </c>
      <c r="E22" s="118" t="s">
        <v>404</v>
      </c>
    </row>
    <row r="23" spans="1:5" s="78" customFormat="1" ht="24" customHeight="1" thickBot="1" x14ac:dyDescent="0.2">
      <c r="A23" s="256"/>
      <c r="B23" s="85" t="s">
        <v>50</v>
      </c>
      <c r="C23" s="94" t="s">
        <v>284</v>
      </c>
      <c r="D23" s="86" t="s">
        <v>51</v>
      </c>
      <c r="E23" s="119" t="s">
        <v>403</v>
      </c>
    </row>
    <row r="24" spans="1:5" ht="24" customHeight="1" thickTop="1" x14ac:dyDescent="0.15">
      <c r="A24" s="254" t="s">
        <v>373</v>
      </c>
      <c r="B24" s="77" t="s">
        <v>44</v>
      </c>
      <c r="C24" s="257" t="s">
        <v>353</v>
      </c>
      <c r="D24" s="258"/>
      <c r="E24" s="259"/>
    </row>
    <row r="25" spans="1:5" ht="24" customHeight="1" x14ac:dyDescent="0.15">
      <c r="A25" s="255"/>
      <c r="B25" s="79" t="s">
        <v>45</v>
      </c>
      <c r="C25" s="80">
        <v>9614000</v>
      </c>
      <c r="D25" s="81" t="s">
        <v>374</v>
      </c>
      <c r="E25" s="82" t="s">
        <v>436</v>
      </c>
    </row>
    <row r="26" spans="1:5" ht="24" customHeight="1" x14ac:dyDescent="0.15">
      <c r="A26" s="255"/>
      <c r="B26" s="79" t="s">
        <v>46</v>
      </c>
      <c r="C26" s="83">
        <v>0.90846681922196793</v>
      </c>
      <c r="D26" s="81" t="s">
        <v>28</v>
      </c>
      <c r="E26" s="82">
        <v>8734000</v>
      </c>
    </row>
    <row r="27" spans="1:5" ht="24" customHeight="1" x14ac:dyDescent="0.15">
      <c r="A27" s="255"/>
      <c r="B27" s="79" t="s">
        <v>27</v>
      </c>
      <c r="C27" s="95">
        <v>44421</v>
      </c>
      <c r="D27" s="81" t="s">
        <v>77</v>
      </c>
      <c r="E27" s="117" t="s">
        <v>382</v>
      </c>
    </row>
    <row r="28" spans="1:5" ht="24" customHeight="1" x14ac:dyDescent="0.15">
      <c r="A28" s="255"/>
      <c r="B28" s="79" t="s">
        <v>47</v>
      </c>
      <c r="C28" s="115" t="s">
        <v>280</v>
      </c>
      <c r="D28" s="81" t="s">
        <v>48</v>
      </c>
      <c r="E28" s="84" t="s">
        <v>430</v>
      </c>
    </row>
    <row r="29" spans="1:5" ht="24" customHeight="1" x14ac:dyDescent="0.15">
      <c r="A29" s="255"/>
      <c r="B29" s="79" t="s">
        <v>49</v>
      </c>
      <c r="C29" s="116" t="s">
        <v>125</v>
      </c>
      <c r="D29" s="81" t="s">
        <v>30</v>
      </c>
      <c r="E29" s="118" t="s">
        <v>156</v>
      </c>
    </row>
    <row r="30" spans="1:5" ht="24" customHeight="1" thickBot="1" x14ac:dyDescent="0.2">
      <c r="A30" s="256"/>
      <c r="B30" s="85" t="s">
        <v>50</v>
      </c>
      <c r="C30" s="94" t="s">
        <v>284</v>
      </c>
      <c r="D30" s="86" t="s">
        <v>51</v>
      </c>
      <c r="E30" s="119" t="s">
        <v>407</v>
      </c>
    </row>
    <row r="31" spans="1:5" ht="24" customHeight="1" thickTop="1" x14ac:dyDescent="0.15">
      <c r="A31" s="254" t="s">
        <v>373</v>
      </c>
      <c r="B31" s="77" t="s">
        <v>44</v>
      </c>
      <c r="C31" s="257" t="s">
        <v>189</v>
      </c>
      <c r="D31" s="258"/>
      <c r="E31" s="259"/>
    </row>
    <row r="32" spans="1:5" ht="24" customHeight="1" x14ac:dyDescent="0.15">
      <c r="A32" s="255"/>
      <c r="B32" s="79" t="s">
        <v>45</v>
      </c>
      <c r="C32" s="80">
        <v>1000000</v>
      </c>
      <c r="D32" s="81" t="s">
        <v>374</v>
      </c>
      <c r="E32" s="82" t="s">
        <v>437</v>
      </c>
    </row>
    <row r="33" spans="1:5" ht="24" customHeight="1" x14ac:dyDescent="0.15">
      <c r="A33" s="255"/>
      <c r="B33" s="79" t="s">
        <v>46</v>
      </c>
      <c r="C33" s="83">
        <v>0.95</v>
      </c>
      <c r="D33" s="81" t="s">
        <v>28</v>
      </c>
      <c r="E33" s="82">
        <v>950000</v>
      </c>
    </row>
    <row r="34" spans="1:5" ht="24" customHeight="1" x14ac:dyDescent="0.15">
      <c r="A34" s="255"/>
      <c r="B34" s="79" t="s">
        <v>27</v>
      </c>
      <c r="C34" s="95">
        <v>44427</v>
      </c>
      <c r="D34" s="81" t="s">
        <v>77</v>
      </c>
      <c r="E34" s="117" t="s">
        <v>383</v>
      </c>
    </row>
    <row r="35" spans="1:5" ht="24" customHeight="1" x14ac:dyDescent="0.15">
      <c r="A35" s="255"/>
      <c r="B35" s="79" t="s">
        <v>47</v>
      </c>
      <c r="C35" s="115" t="s">
        <v>280</v>
      </c>
      <c r="D35" s="81" t="s">
        <v>48</v>
      </c>
      <c r="E35" s="84" t="s">
        <v>430</v>
      </c>
    </row>
    <row r="36" spans="1:5" ht="24" customHeight="1" x14ac:dyDescent="0.15">
      <c r="A36" s="255"/>
      <c r="B36" s="79" t="s">
        <v>49</v>
      </c>
      <c r="C36" s="116" t="s">
        <v>125</v>
      </c>
      <c r="D36" s="81" t="s">
        <v>30</v>
      </c>
      <c r="E36" s="118" t="s">
        <v>358</v>
      </c>
    </row>
    <row r="37" spans="1:5" ht="24" customHeight="1" thickBot="1" x14ac:dyDescent="0.2">
      <c r="A37" s="256"/>
      <c r="B37" s="85" t="s">
        <v>50</v>
      </c>
      <c r="C37" s="94" t="s">
        <v>284</v>
      </c>
      <c r="D37" s="86" t="s">
        <v>51</v>
      </c>
      <c r="E37" s="119" t="s">
        <v>410</v>
      </c>
    </row>
    <row r="38" spans="1:5" ht="24" customHeight="1" thickTop="1" x14ac:dyDescent="0.15">
      <c r="A38" s="254" t="s">
        <v>373</v>
      </c>
      <c r="B38" s="77" t="s">
        <v>44</v>
      </c>
      <c r="C38" s="257" t="s">
        <v>354</v>
      </c>
      <c r="D38" s="258"/>
      <c r="E38" s="259"/>
    </row>
    <row r="39" spans="1:5" ht="24" customHeight="1" x14ac:dyDescent="0.15">
      <c r="A39" s="255"/>
      <c r="B39" s="79" t="s">
        <v>45</v>
      </c>
      <c r="C39" s="80">
        <v>1000000</v>
      </c>
      <c r="D39" s="81" t="s">
        <v>374</v>
      </c>
      <c r="E39" s="82" t="s">
        <v>438</v>
      </c>
    </row>
    <row r="40" spans="1:5" ht="24" customHeight="1" x14ac:dyDescent="0.15">
      <c r="A40" s="255"/>
      <c r="B40" s="79" t="s">
        <v>46</v>
      </c>
      <c r="C40" s="83">
        <v>0.94599999999999995</v>
      </c>
      <c r="D40" s="81" t="s">
        <v>28</v>
      </c>
      <c r="E40" s="82">
        <v>946000</v>
      </c>
    </row>
    <row r="41" spans="1:5" ht="24" customHeight="1" x14ac:dyDescent="0.15">
      <c r="A41" s="255"/>
      <c r="B41" s="79" t="s">
        <v>27</v>
      </c>
      <c r="C41" s="95">
        <v>44427</v>
      </c>
      <c r="D41" s="81" t="s">
        <v>77</v>
      </c>
      <c r="E41" s="117" t="s">
        <v>384</v>
      </c>
    </row>
    <row r="42" spans="1:5" ht="24" customHeight="1" x14ac:dyDescent="0.15">
      <c r="A42" s="255"/>
      <c r="B42" s="79" t="s">
        <v>47</v>
      </c>
      <c r="C42" s="115" t="s">
        <v>280</v>
      </c>
      <c r="D42" s="81" t="s">
        <v>48</v>
      </c>
      <c r="E42" s="84" t="s">
        <v>430</v>
      </c>
    </row>
    <row r="43" spans="1:5" ht="24" customHeight="1" x14ac:dyDescent="0.15">
      <c r="A43" s="255"/>
      <c r="B43" s="79" t="s">
        <v>49</v>
      </c>
      <c r="C43" s="116" t="s">
        <v>125</v>
      </c>
      <c r="D43" s="81" t="s">
        <v>30</v>
      </c>
      <c r="E43" s="118" t="s">
        <v>198</v>
      </c>
    </row>
    <row r="44" spans="1:5" ht="24" customHeight="1" thickBot="1" x14ac:dyDescent="0.2">
      <c r="A44" s="256"/>
      <c r="B44" s="85" t="s">
        <v>50</v>
      </c>
      <c r="C44" s="94" t="s">
        <v>284</v>
      </c>
      <c r="D44" s="86" t="s">
        <v>51</v>
      </c>
      <c r="E44" s="119" t="s">
        <v>412</v>
      </c>
    </row>
    <row r="45" spans="1:5" ht="24" customHeight="1" thickTop="1" x14ac:dyDescent="0.15">
      <c r="A45" s="254" t="s">
        <v>373</v>
      </c>
      <c r="B45" s="77" t="s">
        <v>44</v>
      </c>
      <c r="C45" s="257" t="s">
        <v>355</v>
      </c>
      <c r="D45" s="258"/>
      <c r="E45" s="259"/>
    </row>
    <row r="46" spans="1:5" ht="24" customHeight="1" x14ac:dyDescent="0.15">
      <c r="A46" s="255"/>
      <c r="B46" s="79" t="s">
        <v>45</v>
      </c>
      <c r="C46" s="80">
        <v>3600000</v>
      </c>
      <c r="D46" s="81" t="s">
        <v>374</v>
      </c>
      <c r="E46" s="82" t="s">
        <v>439</v>
      </c>
    </row>
    <row r="47" spans="1:5" ht="24" customHeight="1" x14ac:dyDescent="0.15">
      <c r="A47" s="255"/>
      <c r="B47" s="79" t="s">
        <v>46</v>
      </c>
      <c r="C47" s="83">
        <v>0.91666666666666663</v>
      </c>
      <c r="D47" s="81" t="s">
        <v>28</v>
      </c>
      <c r="E47" s="82">
        <v>3300000</v>
      </c>
    </row>
    <row r="48" spans="1:5" ht="24" customHeight="1" x14ac:dyDescent="0.15">
      <c r="A48" s="255"/>
      <c r="B48" s="79" t="s">
        <v>27</v>
      </c>
      <c r="C48" s="95">
        <v>44431</v>
      </c>
      <c r="D48" s="81" t="s">
        <v>77</v>
      </c>
      <c r="E48" s="117" t="s">
        <v>385</v>
      </c>
    </row>
    <row r="49" spans="1:5" ht="24" customHeight="1" x14ac:dyDescent="0.15">
      <c r="A49" s="255"/>
      <c r="B49" s="79" t="s">
        <v>47</v>
      </c>
      <c r="C49" s="115" t="s">
        <v>280</v>
      </c>
      <c r="D49" s="81" t="s">
        <v>48</v>
      </c>
      <c r="E49" s="84" t="s">
        <v>430</v>
      </c>
    </row>
    <row r="50" spans="1:5" ht="24" customHeight="1" x14ac:dyDescent="0.15">
      <c r="A50" s="255"/>
      <c r="B50" s="79" t="s">
        <v>49</v>
      </c>
      <c r="C50" s="116" t="s">
        <v>125</v>
      </c>
      <c r="D50" s="81" t="s">
        <v>30</v>
      </c>
      <c r="E50" s="118" t="s">
        <v>359</v>
      </c>
    </row>
    <row r="51" spans="1:5" ht="24" customHeight="1" thickBot="1" x14ac:dyDescent="0.2">
      <c r="A51" s="256"/>
      <c r="B51" s="85" t="s">
        <v>50</v>
      </c>
      <c r="C51" s="94" t="s">
        <v>284</v>
      </c>
      <c r="D51" s="86" t="s">
        <v>51</v>
      </c>
      <c r="E51" s="119" t="s">
        <v>415</v>
      </c>
    </row>
    <row r="52" spans="1:5" ht="24" customHeight="1" thickTop="1" x14ac:dyDescent="0.15">
      <c r="A52" s="254" t="s">
        <v>373</v>
      </c>
      <c r="B52" s="77" t="s">
        <v>44</v>
      </c>
      <c r="C52" s="257" t="s">
        <v>418</v>
      </c>
      <c r="D52" s="258"/>
      <c r="E52" s="259"/>
    </row>
    <row r="53" spans="1:5" ht="24" customHeight="1" x14ac:dyDescent="0.15">
      <c r="A53" s="255"/>
      <c r="B53" s="79" t="s">
        <v>45</v>
      </c>
      <c r="C53" s="80">
        <v>154360890</v>
      </c>
      <c r="D53" s="81" t="s">
        <v>374</v>
      </c>
      <c r="E53" s="82" t="s">
        <v>440</v>
      </c>
    </row>
    <row r="54" spans="1:5" ht="24" customHeight="1" x14ac:dyDescent="0.15">
      <c r="A54" s="255"/>
      <c r="B54" s="79" t="s">
        <v>46</v>
      </c>
      <c r="C54" s="83">
        <v>0.99701420482869718</v>
      </c>
      <c r="D54" s="81" t="s">
        <v>28</v>
      </c>
      <c r="E54" s="82">
        <v>153900000</v>
      </c>
    </row>
    <row r="55" spans="1:5" ht="24" customHeight="1" x14ac:dyDescent="0.15">
      <c r="A55" s="255"/>
      <c r="B55" s="79" t="s">
        <v>27</v>
      </c>
      <c r="C55" s="95">
        <v>44433</v>
      </c>
      <c r="D55" s="81" t="s">
        <v>77</v>
      </c>
      <c r="E55" s="117" t="s">
        <v>386</v>
      </c>
    </row>
    <row r="56" spans="1:5" ht="24" customHeight="1" x14ac:dyDescent="0.15">
      <c r="A56" s="255"/>
      <c r="B56" s="79" t="s">
        <v>47</v>
      </c>
      <c r="C56" s="115" t="s">
        <v>280</v>
      </c>
      <c r="D56" s="81" t="s">
        <v>48</v>
      </c>
      <c r="E56" s="84" t="s">
        <v>430</v>
      </c>
    </row>
    <row r="57" spans="1:5" ht="24" customHeight="1" x14ac:dyDescent="0.15">
      <c r="A57" s="255"/>
      <c r="B57" s="79" t="s">
        <v>49</v>
      </c>
      <c r="C57" s="116" t="s">
        <v>125</v>
      </c>
      <c r="D57" s="81" t="s">
        <v>30</v>
      </c>
      <c r="E57" s="118" t="s">
        <v>421</v>
      </c>
    </row>
    <row r="58" spans="1:5" ht="24" customHeight="1" thickBot="1" x14ac:dyDescent="0.2">
      <c r="A58" s="256"/>
      <c r="B58" s="85" t="s">
        <v>50</v>
      </c>
      <c r="C58" s="94" t="s">
        <v>389</v>
      </c>
      <c r="D58" s="86" t="s">
        <v>51</v>
      </c>
      <c r="E58" s="119" t="s">
        <v>420</v>
      </c>
    </row>
    <row r="59" spans="1:5" ht="24" customHeight="1" thickTop="1" x14ac:dyDescent="0.15">
      <c r="A59" s="254" t="s">
        <v>373</v>
      </c>
      <c r="B59" s="77" t="s">
        <v>44</v>
      </c>
      <c r="C59" s="257" t="s">
        <v>423</v>
      </c>
      <c r="D59" s="258"/>
      <c r="E59" s="259"/>
    </row>
    <row r="60" spans="1:5" ht="24" customHeight="1" x14ac:dyDescent="0.15">
      <c r="A60" s="255"/>
      <c r="B60" s="79" t="s">
        <v>45</v>
      </c>
      <c r="C60" s="80">
        <v>34047950</v>
      </c>
      <c r="D60" s="81" t="s">
        <v>374</v>
      </c>
      <c r="E60" s="82" t="s">
        <v>435</v>
      </c>
    </row>
    <row r="61" spans="1:5" ht="24" customHeight="1" x14ac:dyDescent="0.15">
      <c r="A61" s="255"/>
      <c r="B61" s="79" t="s">
        <v>46</v>
      </c>
      <c r="C61" s="83">
        <v>0.88029940128553996</v>
      </c>
      <c r="D61" s="81" t="s">
        <v>28</v>
      </c>
      <c r="E61" s="82">
        <v>29972390</v>
      </c>
    </row>
    <row r="62" spans="1:5" ht="24" customHeight="1" x14ac:dyDescent="0.15">
      <c r="A62" s="255"/>
      <c r="B62" s="79" t="s">
        <v>27</v>
      </c>
      <c r="C62" s="95">
        <v>44435</v>
      </c>
      <c r="D62" s="81" t="s">
        <v>77</v>
      </c>
      <c r="E62" s="117" t="s">
        <v>387</v>
      </c>
    </row>
    <row r="63" spans="1:5" ht="24" customHeight="1" x14ac:dyDescent="0.15">
      <c r="A63" s="255"/>
      <c r="B63" s="79" t="s">
        <v>47</v>
      </c>
      <c r="C63" s="115" t="s">
        <v>280</v>
      </c>
      <c r="D63" s="81" t="s">
        <v>48</v>
      </c>
      <c r="E63" s="84" t="s">
        <v>430</v>
      </c>
    </row>
    <row r="64" spans="1:5" ht="24" customHeight="1" x14ac:dyDescent="0.15">
      <c r="A64" s="255"/>
      <c r="B64" s="79" t="s">
        <v>49</v>
      </c>
      <c r="C64" s="116" t="s">
        <v>124</v>
      </c>
      <c r="D64" s="81" t="s">
        <v>30</v>
      </c>
      <c r="E64" s="118" t="s">
        <v>426</v>
      </c>
    </row>
    <row r="65" spans="1:5" ht="24" customHeight="1" thickBot="1" x14ac:dyDescent="0.2">
      <c r="A65" s="256"/>
      <c r="B65" s="85" t="s">
        <v>50</v>
      </c>
      <c r="C65" s="94" t="s">
        <v>284</v>
      </c>
      <c r="D65" s="86" t="s">
        <v>51</v>
      </c>
      <c r="E65" s="119" t="s">
        <v>425</v>
      </c>
    </row>
    <row r="66" spans="1:5" ht="24" customHeight="1" thickTop="1" x14ac:dyDescent="0.15">
      <c r="A66" s="254" t="s">
        <v>373</v>
      </c>
      <c r="B66" s="77" t="s">
        <v>44</v>
      </c>
      <c r="C66" s="257" t="s">
        <v>356</v>
      </c>
      <c r="D66" s="258"/>
      <c r="E66" s="259"/>
    </row>
    <row r="67" spans="1:5" ht="24" customHeight="1" x14ac:dyDescent="0.15">
      <c r="A67" s="255"/>
      <c r="B67" s="79" t="s">
        <v>45</v>
      </c>
      <c r="C67" s="80">
        <v>38210000</v>
      </c>
      <c r="D67" s="81" t="s">
        <v>374</v>
      </c>
      <c r="E67" s="82" t="s">
        <v>285</v>
      </c>
    </row>
    <row r="68" spans="1:5" ht="24" customHeight="1" x14ac:dyDescent="0.15">
      <c r="A68" s="255"/>
      <c r="B68" s="79" t="s">
        <v>46</v>
      </c>
      <c r="C68" s="83">
        <v>0.99987437843496463</v>
      </c>
      <c r="D68" s="81" t="s">
        <v>28</v>
      </c>
      <c r="E68" s="82">
        <v>38205200</v>
      </c>
    </row>
    <row r="69" spans="1:5" ht="24" customHeight="1" x14ac:dyDescent="0.15">
      <c r="A69" s="255"/>
      <c r="B69" s="79" t="s">
        <v>27</v>
      </c>
      <c r="C69" s="95">
        <v>44435</v>
      </c>
      <c r="D69" s="81" t="s">
        <v>77</v>
      </c>
      <c r="E69" s="117" t="s">
        <v>388</v>
      </c>
    </row>
    <row r="70" spans="1:5" ht="24" customHeight="1" x14ac:dyDescent="0.15">
      <c r="A70" s="255"/>
      <c r="B70" s="79" t="s">
        <v>47</v>
      </c>
      <c r="C70" s="115" t="s">
        <v>250</v>
      </c>
      <c r="D70" s="81" t="s">
        <v>48</v>
      </c>
      <c r="E70" s="84" t="s">
        <v>430</v>
      </c>
    </row>
    <row r="71" spans="1:5" ht="24" customHeight="1" x14ac:dyDescent="0.15">
      <c r="A71" s="255"/>
      <c r="B71" s="79" t="s">
        <v>49</v>
      </c>
      <c r="C71" s="116" t="s">
        <v>124</v>
      </c>
      <c r="D71" s="81" t="s">
        <v>30</v>
      </c>
      <c r="E71" s="118" t="s">
        <v>159</v>
      </c>
    </row>
    <row r="72" spans="1:5" ht="24" customHeight="1" thickBot="1" x14ac:dyDescent="0.2">
      <c r="A72" s="256"/>
      <c r="B72" s="85" t="s">
        <v>50</v>
      </c>
      <c r="C72" s="94" t="s">
        <v>287</v>
      </c>
      <c r="D72" s="86" t="s">
        <v>51</v>
      </c>
      <c r="E72" s="119" t="s">
        <v>251</v>
      </c>
    </row>
    <row r="73" spans="1:5" ht="24" customHeight="1" thickTop="1" x14ac:dyDescent="0.15"/>
  </sheetData>
  <mergeCells count="20">
    <mergeCell ref="A66:A72"/>
    <mergeCell ref="C66:E66"/>
    <mergeCell ref="A45:A51"/>
    <mergeCell ref="C45:E45"/>
    <mergeCell ref="A52:A58"/>
    <mergeCell ref="C52:E52"/>
    <mergeCell ref="A59:A65"/>
    <mergeCell ref="C59:E59"/>
    <mergeCell ref="A3:A9"/>
    <mergeCell ref="C3:E3"/>
    <mergeCell ref="A10:A16"/>
    <mergeCell ref="C10:E10"/>
    <mergeCell ref="A17:A23"/>
    <mergeCell ref="C17:E17"/>
    <mergeCell ref="A31:A37"/>
    <mergeCell ref="C31:E31"/>
    <mergeCell ref="A38:A44"/>
    <mergeCell ref="C38:E38"/>
    <mergeCell ref="A24:A30"/>
    <mergeCell ref="C24:E24"/>
  </mergeCells>
  <phoneticPr fontId="25" type="noConversion"/>
  <conditionalFormatting sqref="C7:C8">
    <cfRule type="duplicateValues" dxfId="19" priority="46"/>
  </conditionalFormatting>
  <conditionalFormatting sqref="C9">
    <cfRule type="duplicateValues" dxfId="18" priority="45"/>
  </conditionalFormatting>
  <conditionalFormatting sqref="C14:C15">
    <cfRule type="duplicateValues" dxfId="17" priority="20"/>
  </conditionalFormatting>
  <conditionalFormatting sqref="C16">
    <cfRule type="duplicateValues" dxfId="16" priority="19"/>
  </conditionalFormatting>
  <conditionalFormatting sqref="C21:C22">
    <cfRule type="duplicateValues" dxfId="15" priority="18"/>
  </conditionalFormatting>
  <conditionalFormatting sqref="C23">
    <cfRule type="duplicateValues" dxfId="14" priority="17"/>
  </conditionalFormatting>
  <conditionalFormatting sqref="C28:C29">
    <cfRule type="duplicateValues" dxfId="13" priority="16"/>
  </conditionalFormatting>
  <conditionalFormatting sqref="C30">
    <cfRule type="duplicateValues" dxfId="12" priority="15"/>
  </conditionalFormatting>
  <conditionalFormatting sqref="C35:C36">
    <cfRule type="duplicateValues" dxfId="11" priority="14"/>
  </conditionalFormatting>
  <conditionalFormatting sqref="C37">
    <cfRule type="duplicateValues" dxfId="10" priority="13"/>
  </conditionalFormatting>
  <conditionalFormatting sqref="C42:C43">
    <cfRule type="duplicateValues" dxfId="9" priority="12"/>
  </conditionalFormatting>
  <conditionalFormatting sqref="C44">
    <cfRule type="duplicateValues" dxfId="8" priority="11"/>
  </conditionalFormatting>
  <conditionalFormatting sqref="C49:C50">
    <cfRule type="duplicateValues" dxfId="7" priority="10"/>
  </conditionalFormatting>
  <conditionalFormatting sqref="C51">
    <cfRule type="duplicateValues" dxfId="6" priority="9"/>
  </conditionalFormatting>
  <conditionalFormatting sqref="C56:C57">
    <cfRule type="duplicateValues" dxfId="5" priority="8"/>
  </conditionalFormatting>
  <conditionalFormatting sqref="C58">
    <cfRule type="duplicateValues" dxfId="4" priority="7"/>
  </conditionalFormatting>
  <conditionalFormatting sqref="C63:C64">
    <cfRule type="duplicateValues" dxfId="3" priority="6"/>
  </conditionalFormatting>
  <conditionalFormatting sqref="C65">
    <cfRule type="duplicateValues" dxfId="2" priority="5"/>
  </conditionalFormatting>
  <conditionalFormatting sqref="C70:C71">
    <cfRule type="duplicateValues" dxfId="1" priority="4"/>
  </conditionalFormatting>
  <conditionalFormatting sqref="C72">
    <cfRule type="duplicateValues" dxfId="0" priority="3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zoomScaleNormal="100" workbookViewId="0">
      <selection activeCell="B3" sqref="B3:F3"/>
    </sheetView>
  </sheetViews>
  <sheetFormatPr defaultRowHeight="20.25" customHeight="1" x14ac:dyDescent="0.15"/>
  <cols>
    <col min="1" max="1" width="17.109375" style="39" customWidth="1"/>
    <col min="2" max="2" width="20.44140625" style="39" customWidth="1"/>
    <col min="3" max="3" width="18.33203125" style="39" customWidth="1"/>
    <col min="4" max="6" width="15.5546875" style="46" customWidth="1"/>
    <col min="7" max="16384" width="8.88671875" style="25"/>
  </cols>
  <sheetData>
    <row r="1" spans="1:6" s="48" customFormat="1" ht="36" customHeight="1" x14ac:dyDescent="0.15">
      <c r="A1" s="13" t="s">
        <v>375</v>
      </c>
      <c r="B1" s="13"/>
      <c r="C1" s="13"/>
      <c r="D1" s="110"/>
      <c r="E1" s="110"/>
      <c r="F1" s="110"/>
    </row>
    <row r="2" spans="1:6" ht="20.25" customHeight="1" thickBot="1" x14ac:dyDescent="0.2">
      <c r="A2" s="60" t="s">
        <v>92</v>
      </c>
      <c r="B2" s="43"/>
      <c r="C2" s="33"/>
      <c r="D2" s="111"/>
      <c r="E2" s="111"/>
      <c r="F2" s="112" t="s">
        <v>82</v>
      </c>
    </row>
    <row r="3" spans="1:6" ht="20.25" customHeight="1" thickTop="1" x14ac:dyDescent="0.15">
      <c r="A3" s="61" t="s">
        <v>26</v>
      </c>
      <c r="B3" s="274" t="s">
        <v>352</v>
      </c>
      <c r="C3" s="275"/>
      <c r="D3" s="275"/>
      <c r="E3" s="275"/>
      <c r="F3" s="276"/>
    </row>
    <row r="4" spans="1:6" ht="20.25" customHeight="1" x14ac:dyDescent="0.15">
      <c r="A4" s="277" t="s">
        <v>34</v>
      </c>
      <c r="B4" s="280" t="s">
        <v>27</v>
      </c>
      <c r="C4" s="281" t="s">
        <v>376</v>
      </c>
      <c r="D4" s="252" t="s">
        <v>35</v>
      </c>
      <c r="E4" s="252" t="s">
        <v>28</v>
      </c>
      <c r="F4" s="253" t="s">
        <v>88</v>
      </c>
    </row>
    <row r="5" spans="1:6" ht="20.25" customHeight="1" x14ac:dyDescent="0.15">
      <c r="A5" s="278"/>
      <c r="B5" s="280"/>
      <c r="C5" s="282"/>
      <c r="D5" s="252" t="s">
        <v>36</v>
      </c>
      <c r="E5" s="252" t="s">
        <v>29</v>
      </c>
      <c r="F5" s="253" t="s">
        <v>37</v>
      </c>
    </row>
    <row r="6" spans="1:6" ht="20.25" customHeight="1" x14ac:dyDescent="0.15">
      <c r="A6" s="278"/>
      <c r="B6" s="283">
        <v>44407</v>
      </c>
      <c r="C6" s="284" t="s">
        <v>379</v>
      </c>
      <c r="D6" s="286">
        <v>10000000</v>
      </c>
      <c r="E6" s="286">
        <v>9500000</v>
      </c>
      <c r="F6" s="288">
        <v>0.95</v>
      </c>
    </row>
    <row r="7" spans="1:6" ht="20.25" customHeight="1" x14ac:dyDescent="0.15">
      <c r="A7" s="279"/>
      <c r="B7" s="283"/>
      <c r="C7" s="285"/>
      <c r="D7" s="287"/>
      <c r="E7" s="287"/>
      <c r="F7" s="288"/>
    </row>
    <row r="8" spans="1:6" ht="20.25" customHeight="1" x14ac:dyDescent="0.15">
      <c r="A8" s="262" t="s">
        <v>30</v>
      </c>
      <c r="B8" s="251" t="s">
        <v>31</v>
      </c>
      <c r="C8" s="251" t="s">
        <v>377</v>
      </c>
      <c r="D8" s="264" t="s">
        <v>32</v>
      </c>
      <c r="E8" s="264"/>
      <c r="F8" s="265"/>
    </row>
    <row r="9" spans="1:6" ht="20.25" customHeight="1" x14ac:dyDescent="0.15">
      <c r="A9" s="263"/>
      <c r="B9" s="9" t="s">
        <v>357</v>
      </c>
      <c r="C9" s="9" t="s">
        <v>391</v>
      </c>
      <c r="D9" s="266" t="s">
        <v>390</v>
      </c>
      <c r="E9" s="267"/>
      <c r="F9" s="268"/>
    </row>
    <row r="10" spans="1:6" ht="20.25" customHeight="1" x14ac:dyDescent="0.15">
      <c r="A10" s="69" t="s">
        <v>378</v>
      </c>
      <c r="B10" s="269" t="s">
        <v>137</v>
      </c>
      <c r="C10" s="270"/>
      <c r="D10" s="271"/>
      <c r="E10" s="271"/>
      <c r="F10" s="272"/>
    </row>
    <row r="11" spans="1:6" ht="20.25" customHeight="1" x14ac:dyDescent="0.15">
      <c r="A11" s="69" t="s">
        <v>38</v>
      </c>
      <c r="B11" s="273" t="s">
        <v>281</v>
      </c>
      <c r="C11" s="271"/>
      <c r="D11" s="271"/>
      <c r="E11" s="271"/>
      <c r="F11" s="272"/>
    </row>
    <row r="12" spans="1:6" ht="20.25" customHeight="1" thickBot="1" x14ac:dyDescent="0.2">
      <c r="A12" s="62" t="s">
        <v>33</v>
      </c>
      <c r="B12" s="260"/>
      <c r="C12" s="260"/>
      <c r="D12" s="260"/>
      <c r="E12" s="260"/>
      <c r="F12" s="261"/>
    </row>
    <row r="13" spans="1:6" ht="20.25" customHeight="1" thickTop="1" x14ac:dyDescent="0.15">
      <c r="A13" s="61" t="s">
        <v>26</v>
      </c>
      <c r="B13" s="274" t="s">
        <v>395</v>
      </c>
      <c r="C13" s="275"/>
      <c r="D13" s="275"/>
      <c r="E13" s="275"/>
      <c r="F13" s="276"/>
    </row>
    <row r="14" spans="1:6" ht="20.25" customHeight="1" x14ac:dyDescent="0.15">
      <c r="A14" s="277" t="s">
        <v>34</v>
      </c>
      <c r="B14" s="280" t="s">
        <v>27</v>
      </c>
      <c r="C14" s="281" t="s">
        <v>376</v>
      </c>
      <c r="D14" s="252" t="s">
        <v>35</v>
      </c>
      <c r="E14" s="252" t="s">
        <v>28</v>
      </c>
      <c r="F14" s="253" t="s">
        <v>88</v>
      </c>
    </row>
    <row r="15" spans="1:6" ht="20.25" customHeight="1" x14ac:dyDescent="0.15">
      <c r="A15" s="278"/>
      <c r="B15" s="280"/>
      <c r="C15" s="282"/>
      <c r="D15" s="252" t="s">
        <v>36</v>
      </c>
      <c r="E15" s="252" t="s">
        <v>29</v>
      </c>
      <c r="F15" s="253" t="s">
        <v>37</v>
      </c>
    </row>
    <row r="16" spans="1:6" ht="20.25" customHeight="1" x14ac:dyDescent="0.15">
      <c r="A16" s="278"/>
      <c r="B16" s="283">
        <v>44414</v>
      </c>
      <c r="C16" s="284" t="s">
        <v>380</v>
      </c>
      <c r="D16" s="286">
        <v>42819000</v>
      </c>
      <c r="E16" s="286">
        <v>38540000</v>
      </c>
      <c r="F16" s="288">
        <v>0.90006772694364656</v>
      </c>
    </row>
    <row r="17" spans="1:6" ht="20.25" customHeight="1" x14ac:dyDescent="0.15">
      <c r="A17" s="279"/>
      <c r="B17" s="283"/>
      <c r="C17" s="285"/>
      <c r="D17" s="287"/>
      <c r="E17" s="287"/>
      <c r="F17" s="288"/>
    </row>
    <row r="18" spans="1:6" ht="20.25" customHeight="1" x14ac:dyDescent="0.15">
      <c r="A18" s="262" t="s">
        <v>30</v>
      </c>
      <c r="B18" s="251" t="s">
        <v>31</v>
      </c>
      <c r="C18" s="251" t="s">
        <v>377</v>
      </c>
      <c r="D18" s="264" t="s">
        <v>32</v>
      </c>
      <c r="E18" s="264"/>
      <c r="F18" s="265"/>
    </row>
    <row r="19" spans="1:6" ht="20.25" customHeight="1" x14ac:dyDescent="0.15">
      <c r="A19" s="263"/>
      <c r="B19" s="9" t="s">
        <v>399</v>
      </c>
      <c r="C19" s="9" t="s">
        <v>400</v>
      </c>
      <c r="D19" s="266" t="s">
        <v>398</v>
      </c>
      <c r="E19" s="267"/>
      <c r="F19" s="268"/>
    </row>
    <row r="20" spans="1:6" ht="20.25" customHeight="1" x14ac:dyDescent="0.15">
      <c r="A20" s="69" t="s">
        <v>378</v>
      </c>
      <c r="B20" s="269" t="s">
        <v>397</v>
      </c>
      <c r="C20" s="270"/>
      <c r="D20" s="271"/>
      <c r="E20" s="271"/>
      <c r="F20" s="272"/>
    </row>
    <row r="21" spans="1:6" ht="20.25" customHeight="1" x14ac:dyDescent="0.15">
      <c r="A21" s="69" t="s">
        <v>38</v>
      </c>
      <c r="B21" s="273" t="s">
        <v>394</v>
      </c>
      <c r="C21" s="271"/>
      <c r="D21" s="271"/>
      <c r="E21" s="271"/>
      <c r="F21" s="272"/>
    </row>
    <row r="22" spans="1:6" ht="20.25" customHeight="1" thickBot="1" x14ac:dyDescent="0.2">
      <c r="A22" s="62" t="s">
        <v>33</v>
      </c>
      <c r="B22" s="260"/>
      <c r="C22" s="260"/>
      <c r="D22" s="260"/>
      <c r="E22" s="260"/>
      <c r="F22" s="261"/>
    </row>
    <row r="23" spans="1:6" ht="20.25" customHeight="1" thickTop="1" x14ac:dyDescent="0.15">
      <c r="A23" s="61" t="s">
        <v>26</v>
      </c>
      <c r="B23" s="274" t="s">
        <v>402</v>
      </c>
      <c r="C23" s="275"/>
      <c r="D23" s="275"/>
      <c r="E23" s="275"/>
      <c r="F23" s="276"/>
    </row>
    <row r="24" spans="1:6" ht="20.25" customHeight="1" x14ac:dyDescent="0.15">
      <c r="A24" s="277" t="s">
        <v>34</v>
      </c>
      <c r="B24" s="280" t="s">
        <v>27</v>
      </c>
      <c r="C24" s="281" t="s">
        <v>376</v>
      </c>
      <c r="D24" s="252" t="s">
        <v>35</v>
      </c>
      <c r="E24" s="252" t="s">
        <v>28</v>
      </c>
      <c r="F24" s="253" t="s">
        <v>88</v>
      </c>
    </row>
    <row r="25" spans="1:6" ht="20.25" customHeight="1" x14ac:dyDescent="0.15">
      <c r="A25" s="278"/>
      <c r="B25" s="280"/>
      <c r="C25" s="282"/>
      <c r="D25" s="252" t="s">
        <v>36</v>
      </c>
      <c r="E25" s="252" t="s">
        <v>29</v>
      </c>
      <c r="F25" s="253" t="s">
        <v>37</v>
      </c>
    </row>
    <row r="26" spans="1:6" ht="20.25" customHeight="1" x14ac:dyDescent="0.15">
      <c r="A26" s="278"/>
      <c r="B26" s="283">
        <v>44417</v>
      </c>
      <c r="C26" s="284" t="s">
        <v>381</v>
      </c>
      <c r="D26" s="286">
        <v>26930000</v>
      </c>
      <c r="E26" s="286">
        <v>24837000</v>
      </c>
      <c r="F26" s="288">
        <v>0.92227998514667653</v>
      </c>
    </row>
    <row r="27" spans="1:6" ht="20.25" customHeight="1" x14ac:dyDescent="0.15">
      <c r="A27" s="279"/>
      <c r="B27" s="283"/>
      <c r="C27" s="285"/>
      <c r="D27" s="287"/>
      <c r="E27" s="287"/>
      <c r="F27" s="288"/>
    </row>
    <row r="28" spans="1:6" ht="20.25" customHeight="1" x14ac:dyDescent="0.15">
      <c r="A28" s="262" t="s">
        <v>30</v>
      </c>
      <c r="B28" s="251" t="s">
        <v>31</v>
      </c>
      <c r="C28" s="251" t="s">
        <v>377</v>
      </c>
      <c r="D28" s="264" t="s">
        <v>32</v>
      </c>
      <c r="E28" s="264"/>
      <c r="F28" s="265"/>
    </row>
    <row r="29" spans="1:6" ht="20.25" customHeight="1" x14ac:dyDescent="0.15">
      <c r="A29" s="263"/>
      <c r="B29" s="9" t="s">
        <v>404</v>
      </c>
      <c r="C29" s="9" t="s">
        <v>405</v>
      </c>
      <c r="D29" s="266" t="s">
        <v>403</v>
      </c>
      <c r="E29" s="267"/>
      <c r="F29" s="268"/>
    </row>
    <row r="30" spans="1:6" ht="20.25" customHeight="1" x14ac:dyDescent="0.15">
      <c r="A30" s="69" t="s">
        <v>378</v>
      </c>
      <c r="B30" s="269" t="s">
        <v>397</v>
      </c>
      <c r="C30" s="270"/>
      <c r="D30" s="271"/>
      <c r="E30" s="271"/>
      <c r="F30" s="272"/>
    </row>
    <row r="31" spans="1:6" ht="20.25" customHeight="1" x14ac:dyDescent="0.15">
      <c r="A31" s="69" t="s">
        <v>38</v>
      </c>
      <c r="B31" s="273" t="s">
        <v>401</v>
      </c>
      <c r="C31" s="271"/>
      <c r="D31" s="271"/>
      <c r="E31" s="271"/>
      <c r="F31" s="272"/>
    </row>
    <row r="32" spans="1:6" ht="20.25" customHeight="1" thickBot="1" x14ac:dyDescent="0.2">
      <c r="A32" s="62" t="s">
        <v>33</v>
      </c>
      <c r="B32" s="260"/>
      <c r="C32" s="260"/>
      <c r="D32" s="260"/>
      <c r="E32" s="260"/>
      <c r="F32" s="261"/>
    </row>
    <row r="33" spans="1:6" ht="20.25" customHeight="1" thickTop="1" x14ac:dyDescent="0.15">
      <c r="A33" s="61" t="s">
        <v>26</v>
      </c>
      <c r="B33" s="274" t="s">
        <v>353</v>
      </c>
      <c r="C33" s="275"/>
      <c r="D33" s="275"/>
      <c r="E33" s="275"/>
      <c r="F33" s="276"/>
    </row>
    <row r="34" spans="1:6" ht="20.25" customHeight="1" x14ac:dyDescent="0.15">
      <c r="A34" s="277" t="s">
        <v>34</v>
      </c>
      <c r="B34" s="280" t="s">
        <v>27</v>
      </c>
      <c r="C34" s="281" t="s">
        <v>376</v>
      </c>
      <c r="D34" s="252" t="s">
        <v>35</v>
      </c>
      <c r="E34" s="252" t="s">
        <v>28</v>
      </c>
      <c r="F34" s="253" t="s">
        <v>88</v>
      </c>
    </row>
    <row r="35" spans="1:6" ht="20.25" customHeight="1" x14ac:dyDescent="0.15">
      <c r="A35" s="278"/>
      <c r="B35" s="280"/>
      <c r="C35" s="282"/>
      <c r="D35" s="252" t="s">
        <v>36</v>
      </c>
      <c r="E35" s="252" t="s">
        <v>29</v>
      </c>
      <c r="F35" s="253" t="s">
        <v>37</v>
      </c>
    </row>
    <row r="36" spans="1:6" ht="20.25" customHeight="1" x14ac:dyDescent="0.15">
      <c r="A36" s="278"/>
      <c r="B36" s="283">
        <v>44421</v>
      </c>
      <c r="C36" s="284" t="s">
        <v>382</v>
      </c>
      <c r="D36" s="286">
        <v>9614000</v>
      </c>
      <c r="E36" s="286">
        <v>8734000</v>
      </c>
      <c r="F36" s="288">
        <v>0.90846681922196793</v>
      </c>
    </row>
    <row r="37" spans="1:6" ht="20.25" customHeight="1" x14ac:dyDescent="0.15">
      <c r="A37" s="279"/>
      <c r="B37" s="283"/>
      <c r="C37" s="285"/>
      <c r="D37" s="287"/>
      <c r="E37" s="287"/>
      <c r="F37" s="288"/>
    </row>
    <row r="38" spans="1:6" ht="20.25" customHeight="1" x14ac:dyDescent="0.15">
      <c r="A38" s="262" t="s">
        <v>30</v>
      </c>
      <c r="B38" s="251" t="s">
        <v>31</v>
      </c>
      <c r="C38" s="251" t="s">
        <v>377</v>
      </c>
      <c r="D38" s="264" t="s">
        <v>32</v>
      </c>
      <c r="E38" s="264"/>
      <c r="F38" s="265"/>
    </row>
    <row r="39" spans="1:6" ht="20.25" customHeight="1" x14ac:dyDescent="0.15">
      <c r="A39" s="263"/>
      <c r="B39" s="9" t="s">
        <v>156</v>
      </c>
      <c r="C39" s="9" t="s">
        <v>408</v>
      </c>
      <c r="D39" s="266" t="s">
        <v>407</v>
      </c>
      <c r="E39" s="267"/>
      <c r="F39" s="268"/>
    </row>
    <row r="40" spans="1:6" ht="20.25" customHeight="1" x14ac:dyDescent="0.15">
      <c r="A40" s="69" t="s">
        <v>378</v>
      </c>
      <c r="B40" s="269" t="s">
        <v>397</v>
      </c>
      <c r="C40" s="270"/>
      <c r="D40" s="271"/>
      <c r="E40" s="271"/>
      <c r="F40" s="272"/>
    </row>
    <row r="41" spans="1:6" ht="20.25" customHeight="1" x14ac:dyDescent="0.15">
      <c r="A41" s="69" t="s">
        <v>38</v>
      </c>
      <c r="B41" s="273" t="s">
        <v>406</v>
      </c>
      <c r="C41" s="271"/>
      <c r="D41" s="271"/>
      <c r="E41" s="271"/>
      <c r="F41" s="272"/>
    </row>
    <row r="42" spans="1:6" ht="20.25" customHeight="1" thickBot="1" x14ac:dyDescent="0.2">
      <c r="A42" s="62" t="s">
        <v>33</v>
      </c>
      <c r="B42" s="260"/>
      <c r="C42" s="260"/>
      <c r="D42" s="260"/>
      <c r="E42" s="260"/>
      <c r="F42" s="261"/>
    </row>
    <row r="43" spans="1:6" ht="20.25" customHeight="1" thickTop="1" x14ac:dyDescent="0.15">
      <c r="A43" s="61" t="s">
        <v>26</v>
      </c>
      <c r="B43" s="274" t="s">
        <v>189</v>
      </c>
      <c r="C43" s="275"/>
      <c r="D43" s="275"/>
      <c r="E43" s="275"/>
      <c r="F43" s="276"/>
    </row>
    <row r="44" spans="1:6" ht="20.25" customHeight="1" x14ac:dyDescent="0.15">
      <c r="A44" s="277" t="s">
        <v>34</v>
      </c>
      <c r="B44" s="280" t="s">
        <v>27</v>
      </c>
      <c r="C44" s="281" t="s">
        <v>376</v>
      </c>
      <c r="D44" s="252" t="s">
        <v>35</v>
      </c>
      <c r="E44" s="252" t="s">
        <v>28</v>
      </c>
      <c r="F44" s="253" t="s">
        <v>88</v>
      </c>
    </row>
    <row r="45" spans="1:6" ht="20.25" customHeight="1" x14ac:dyDescent="0.15">
      <c r="A45" s="278"/>
      <c r="B45" s="280"/>
      <c r="C45" s="282"/>
      <c r="D45" s="252" t="s">
        <v>36</v>
      </c>
      <c r="E45" s="252" t="s">
        <v>29</v>
      </c>
      <c r="F45" s="253" t="s">
        <v>37</v>
      </c>
    </row>
    <row r="46" spans="1:6" ht="20.25" customHeight="1" x14ac:dyDescent="0.15">
      <c r="A46" s="278"/>
      <c r="B46" s="283">
        <v>44427</v>
      </c>
      <c r="C46" s="284" t="s">
        <v>383</v>
      </c>
      <c r="D46" s="286">
        <v>1000000</v>
      </c>
      <c r="E46" s="286">
        <v>950000</v>
      </c>
      <c r="F46" s="288">
        <v>0.95</v>
      </c>
    </row>
    <row r="47" spans="1:6" ht="20.25" customHeight="1" x14ac:dyDescent="0.15">
      <c r="A47" s="279"/>
      <c r="B47" s="283"/>
      <c r="C47" s="285"/>
      <c r="D47" s="287"/>
      <c r="E47" s="287"/>
      <c r="F47" s="288"/>
    </row>
    <row r="48" spans="1:6" ht="20.25" customHeight="1" x14ac:dyDescent="0.15">
      <c r="A48" s="262" t="s">
        <v>30</v>
      </c>
      <c r="B48" s="251" t="s">
        <v>31</v>
      </c>
      <c r="C48" s="251" t="s">
        <v>377</v>
      </c>
      <c r="D48" s="264" t="s">
        <v>32</v>
      </c>
      <c r="E48" s="264"/>
      <c r="F48" s="265"/>
    </row>
    <row r="49" spans="1:6" ht="20.25" customHeight="1" x14ac:dyDescent="0.15">
      <c r="A49" s="263"/>
      <c r="B49" s="9" t="s">
        <v>358</v>
      </c>
      <c r="C49" s="9" t="s">
        <v>411</v>
      </c>
      <c r="D49" s="266" t="s">
        <v>410</v>
      </c>
      <c r="E49" s="267"/>
      <c r="F49" s="268"/>
    </row>
    <row r="50" spans="1:6" ht="20.25" customHeight="1" x14ac:dyDescent="0.15">
      <c r="A50" s="69" t="s">
        <v>378</v>
      </c>
      <c r="B50" s="269" t="s">
        <v>137</v>
      </c>
      <c r="C50" s="270"/>
      <c r="D50" s="271"/>
      <c r="E50" s="271"/>
      <c r="F50" s="272"/>
    </row>
    <row r="51" spans="1:6" ht="20.25" customHeight="1" x14ac:dyDescent="0.15">
      <c r="A51" s="69" t="s">
        <v>38</v>
      </c>
      <c r="B51" s="273" t="s">
        <v>409</v>
      </c>
      <c r="C51" s="271"/>
      <c r="D51" s="271"/>
      <c r="E51" s="271"/>
      <c r="F51" s="272"/>
    </row>
    <row r="52" spans="1:6" ht="20.25" customHeight="1" thickBot="1" x14ac:dyDescent="0.2">
      <c r="A52" s="62" t="s">
        <v>33</v>
      </c>
      <c r="B52" s="260"/>
      <c r="C52" s="260"/>
      <c r="D52" s="260"/>
      <c r="E52" s="260"/>
      <c r="F52" s="261"/>
    </row>
    <row r="53" spans="1:6" ht="20.25" customHeight="1" thickTop="1" x14ac:dyDescent="0.15">
      <c r="A53" s="61" t="s">
        <v>26</v>
      </c>
      <c r="B53" s="274" t="s">
        <v>354</v>
      </c>
      <c r="C53" s="275"/>
      <c r="D53" s="275"/>
      <c r="E53" s="275"/>
      <c r="F53" s="276"/>
    </row>
    <row r="54" spans="1:6" ht="20.25" customHeight="1" x14ac:dyDescent="0.15">
      <c r="A54" s="277" t="s">
        <v>34</v>
      </c>
      <c r="B54" s="280" t="s">
        <v>27</v>
      </c>
      <c r="C54" s="281" t="s">
        <v>376</v>
      </c>
      <c r="D54" s="252" t="s">
        <v>35</v>
      </c>
      <c r="E54" s="252" t="s">
        <v>28</v>
      </c>
      <c r="F54" s="253" t="s">
        <v>88</v>
      </c>
    </row>
    <row r="55" spans="1:6" ht="20.25" customHeight="1" x14ac:dyDescent="0.15">
      <c r="A55" s="278"/>
      <c r="B55" s="280"/>
      <c r="C55" s="282"/>
      <c r="D55" s="252" t="s">
        <v>36</v>
      </c>
      <c r="E55" s="252" t="s">
        <v>29</v>
      </c>
      <c r="F55" s="253" t="s">
        <v>37</v>
      </c>
    </row>
    <row r="56" spans="1:6" ht="20.25" customHeight="1" x14ac:dyDescent="0.15">
      <c r="A56" s="278"/>
      <c r="B56" s="283">
        <v>44427</v>
      </c>
      <c r="C56" s="284" t="s">
        <v>384</v>
      </c>
      <c r="D56" s="286">
        <v>1000000</v>
      </c>
      <c r="E56" s="286">
        <v>946000</v>
      </c>
      <c r="F56" s="288">
        <v>0.94599999999999995</v>
      </c>
    </row>
    <row r="57" spans="1:6" ht="20.25" customHeight="1" x14ac:dyDescent="0.15">
      <c r="A57" s="279"/>
      <c r="B57" s="283"/>
      <c r="C57" s="285"/>
      <c r="D57" s="287"/>
      <c r="E57" s="287"/>
      <c r="F57" s="288"/>
    </row>
    <row r="58" spans="1:6" ht="20.25" customHeight="1" x14ac:dyDescent="0.15">
      <c r="A58" s="262" t="s">
        <v>30</v>
      </c>
      <c r="B58" s="251" t="s">
        <v>31</v>
      </c>
      <c r="C58" s="251" t="s">
        <v>377</v>
      </c>
      <c r="D58" s="264" t="s">
        <v>32</v>
      </c>
      <c r="E58" s="264"/>
      <c r="F58" s="265"/>
    </row>
    <row r="59" spans="1:6" ht="20.25" customHeight="1" x14ac:dyDescent="0.15">
      <c r="A59" s="263"/>
      <c r="B59" s="9" t="s">
        <v>198</v>
      </c>
      <c r="C59" s="9" t="s">
        <v>413</v>
      </c>
      <c r="D59" s="266" t="s">
        <v>412</v>
      </c>
      <c r="E59" s="267"/>
      <c r="F59" s="268"/>
    </row>
    <row r="60" spans="1:6" ht="20.25" customHeight="1" x14ac:dyDescent="0.15">
      <c r="A60" s="69" t="s">
        <v>378</v>
      </c>
      <c r="B60" s="269" t="s">
        <v>137</v>
      </c>
      <c r="C60" s="270"/>
      <c r="D60" s="271"/>
      <c r="E60" s="271"/>
      <c r="F60" s="272"/>
    </row>
    <row r="61" spans="1:6" ht="20.25" customHeight="1" x14ac:dyDescent="0.15">
      <c r="A61" s="69" t="s">
        <v>38</v>
      </c>
      <c r="B61" s="273" t="s">
        <v>279</v>
      </c>
      <c r="C61" s="271"/>
      <c r="D61" s="271"/>
      <c r="E61" s="271"/>
      <c r="F61" s="272"/>
    </row>
    <row r="62" spans="1:6" ht="20.25" customHeight="1" thickBot="1" x14ac:dyDescent="0.2">
      <c r="A62" s="62" t="s">
        <v>33</v>
      </c>
      <c r="B62" s="260"/>
      <c r="C62" s="260"/>
      <c r="D62" s="260"/>
      <c r="E62" s="260"/>
      <c r="F62" s="261"/>
    </row>
    <row r="63" spans="1:6" ht="20.25" customHeight="1" thickTop="1" x14ac:dyDescent="0.15">
      <c r="A63" s="61" t="s">
        <v>26</v>
      </c>
      <c r="B63" s="274" t="s">
        <v>355</v>
      </c>
      <c r="C63" s="275"/>
      <c r="D63" s="275"/>
      <c r="E63" s="275"/>
      <c r="F63" s="276"/>
    </row>
    <row r="64" spans="1:6" ht="20.25" customHeight="1" x14ac:dyDescent="0.15">
      <c r="A64" s="277" t="s">
        <v>34</v>
      </c>
      <c r="B64" s="280" t="s">
        <v>27</v>
      </c>
      <c r="C64" s="281" t="s">
        <v>376</v>
      </c>
      <c r="D64" s="252" t="s">
        <v>35</v>
      </c>
      <c r="E64" s="252" t="s">
        <v>28</v>
      </c>
      <c r="F64" s="253" t="s">
        <v>88</v>
      </c>
    </row>
    <row r="65" spans="1:6" ht="20.25" customHeight="1" x14ac:dyDescent="0.15">
      <c r="A65" s="278"/>
      <c r="B65" s="280"/>
      <c r="C65" s="282"/>
      <c r="D65" s="252" t="s">
        <v>36</v>
      </c>
      <c r="E65" s="252" t="s">
        <v>29</v>
      </c>
      <c r="F65" s="253" t="s">
        <v>37</v>
      </c>
    </row>
    <row r="66" spans="1:6" ht="20.25" customHeight="1" x14ac:dyDescent="0.15">
      <c r="A66" s="278"/>
      <c r="B66" s="283">
        <v>44431</v>
      </c>
      <c r="C66" s="284" t="s">
        <v>385</v>
      </c>
      <c r="D66" s="286">
        <v>3600000</v>
      </c>
      <c r="E66" s="286">
        <v>3300000</v>
      </c>
      <c r="F66" s="288">
        <v>0.91666666666666663</v>
      </c>
    </row>
    <row r="67" spans="1:6" ht="20.25" customHeight="1" x14ac:dyDescent="0.15">
      <c r="A67" s="279"/>
      <c r="B67" s="283"/>
      <c r="C67" s="285"/>
      <c r="D67" s="287"/>
      <c r="E67" s="287"/>
      <c r="F67" s="288"/>
    </row>
    <row r="68" spans="1:6" ht="20.25" customHeight="1" x14ac:dyDescent="0.15">
      <c r="A68" s="262" t="s">
        <v>30</v>
      </c>
      <c r="B68" s="251" t="s">
        <v>31</v>
      </c>
      <c r="C68" s="251" t="s">
        <v>377</v>
      </c>
      <c r="D68" s="264" t="s">
        <v>32</v>
      </c>
      <c r="E68" s="264"/>
      <c r="F68" s="265"/>
    </row>
    <row r="69" spans="1:6" ht="20.25" customHeight="1" x14ac:dyDescent="0.15">
      <c r="A69" s="263"/>
      <c r="B69" s="9" t="s">
        <v>359</v>
      </c>
      <c r="C69" s="9" t="s">
        <v>416</v>
      </c>
      <c r="D69" s="266" t="s">
        <v>415</v>
      </c>
      <c r="E69" s="267"/>
      <c r="F69" s="268"/>
    </row>
    <row r="70" spans="1:6" ht="20.25" customHeight="1" x14ac:dyDescent="0.15">
      <c r="A70" s="69" t="s">
        <v>378</v>
      </c>
      <c r="B70" s="269" t="s">
        <v>137</v>
      </c>
      <c r="C70" s="270"/>
      <c r="D70" s="271"/>
      <c r="E70" s="271"/>
      <c r="F70" s="272"/>
    </row>
    <row r="71" spans="1:6" ht="20.25" customHeight="1" x14ac:dyDescent="0.15">
      <c r="A71" s="69" t="s">
        <v>38</v>
      </c>
      <c r="B71" s="273" t="s">
        <v>414</v>
      </c>
      <c r="C71" s="271"/>
      <c r="D71" s="271"/>
      <c r="E71" s="271"/>
      <c r="F71" s="272"/>
    </row>
    <row r="72" spans="1:6" ht="20.25" customHeight="1" thickBot="1" x14ac:dyDescent="0.2">
      <c r="A72" s="62" t="s">
        <v>33</v>
      </c>
      <c r="B72" s="260"/>
      <c r="C72" s="260"/>
      <c r="D72" s="260"/>
      <c r="E72" s="260"/>
      <c r="F72" s="261"/>
    </row>
    <row r="73" spans="1:6" ht="20.25" customHeight="1" thickTop="1" x14ac:dyDescent="0.15">
      <c r="A73" s="61" t="s">
        <v>26</v>
      </c>
      <c r="B73" s="274" t="s">
        <v>418</v>
      </c>
      <c r="C73" s="275"/>
      <c r="D73" s="275"/>
      <c r="E73" s="275"/>
      <c r="F73" s="276"/>
    </row>
    <row r="74" spans="1:6" ht="20.25" customHeight="1" x14ac:dyDescent="0.15">
      <c r="A74" s="277" t="s">
        <v>34</v>
      </c>
      <c r="B74" s="280" t="s">
        <v>27</v>
      </c>
      <c r="C74" s="281" t="s">
        <v>376</v>
      </c>
      <c r="D74" s="252" t="s">
        <v>35</v>
      </c>
      <c r="E74" s="252" t="s">
        <v>28</v>
      </c>
      <c r="F74" s="253" t="s">
        <v>88</v>
      </c>
    </row>
    <row r="75" spans="1:6" ht="20.25" customHeight="1" x14ac:dyDescent="0.15">
      <c r="A75" s="278"/>
      <c r="B75" s="280"/>
      <c r="C75" s="282"/>
      <c r="D75" s="252" t="s">
        <v>36</v>
      </c>
      <c r="E75" s="252" t="s">
        <v>29</v>
      </c>
      <c r="F75" s="253" t="s">
        <v>37</v>
      </c>
    </row>
    <row r="76" spans="1:6" ht="20.25" customHeight="1" x14ac:dyDescent="0.15">
      <c r="A76" s="278"/>
      <c r="B76" s="283">
        <v>44433</v>
      </c>
      <c r="C76" s="284" t="s">
        <v>386</v>
      </c>
      <c r="D76" s="286">
        <v>154360890</v>
      </c>
      <c r="E76" s="286">
        <v>153900000</v>
      </c>
      <c r="F76" s="288">
        <v>0.99701420482869718</v>
      </c>
    </row>
    <row r="77" spans="1:6" ht="20.25" customHeight="1" x14ac:dyDescent="0.15">
      <c r="A77" s="279"/>
      <c r="B77" s="283"/>
      <c r="C77" s="285"/>
      <c r="D77" s="287"/>
      <c r="E77" s="287"/>
      <c r="F77" s="288"/>
    </row>
    <row r="78" spans="1:6" ht="20.25" customHeight="1" x14ac:dyDescent="0.15">
      <c r="A78" s="262" t="s">
        <v>30</v>
      </c>
      <c r="B78" s="251" t="s">
        <v>31</v>
      </c>
      <c r="C78" s="251" t="s">
        <v>377</v>
      </c>
      <c r="D78" s="264" t="s">
        <v>32</v>
      </c>
      <c r="E78" s="264"/>
      <c r="F78" s="265"/>
    </row>
    <row r="79" spans="1:6" ht="20.25" customHeight="1" x14ac:dyDescent="0.15">
      <c r="A79" s="263"/>
      <c r="B79" s="9" t="s">
        <v>421</v>
      </c>
      <c r="C79" s="9" t="s">
        <v>422</v>
      </c>
      <c r="D79" s="266" t="s">
        <v>420</v>
      </c>
      <c r="E79" s="267"/>
      <c r="F79" s="268"/>
    </row>
    <row r="80" spans="1:6" ht="20.25" customHeight="1" x14ac:dyDescent="0.15">
      <c r="A80" s="69" t="s">
        <v>378</v>
      </c>
      <c r="B80" s="269" t="s">
        <v>419</v>
      </c>
      <c r="C80" s="270"/>
      <c r="D80" s="271"/>
      <c r="E80" s="271"/>
      <c r="F80" s="272"/>
    </row>
    <row r="81" spans="1:6" ht="20.25" customHeight="1" x14ac:dyDescent="0.15">
      <c r="A81" s="69" t="s">
        <v>38</v>
      </c>
      <c r="B81" s="273" t="s">
        <v>417</v>
      </c>
      <c r="C81" s="271"/>
      <c r="D81" s="271"/>
      <c r="E81" s="271"/>
      <c r="F81" s="272"/>
    </row>
    <row r="82" spans="1:6" ht="20.25" customHeight="1" thickBot="1" x14ac:dyDescent="0.2">
      <c r="A82" s="62" t="s">
        <v>33</v>
      </c>
      <c r="B82" s="260"/>
      <c r="C82" s="260"/>
      <c r="D82" s="260"/>
      <c r="E82" s="260"/>
      <c r="F82" s="261"/>
    </row>
    <row r="83" spans="1:6" ht="20.25" customHeight="1" thickTop="1" x14ac:dyDescent="0.15">
      <c r="A83" s="61" t="s">
        <v>26</v>
      </c>
      <c r="B83" s="274" t="s">
        <v>423</v>
      </c>
      <c r="C83" s="275"/>
      <c r="D83" s="275"/>
      <c r="E83" s="275"/>
      <c r="F83" s="276"/>
    </row>
    <row r="84" spans="1:6" ht="20.25" customHeight="1" x14ac:dyDescent="0.15">
      <c r="A84" s="277" t="s">
        <v>34</v>
      </c>
      <c r="B84" s="280" t="s">
        <v>27</v>
      </c>
      <c r="C84" s="281" t="s">
        <v>376</v>
      </c>
      <c r="D84" s="252" t="s">
        <v>35</v>
      </c>
      <c r="E84" s="252" t="s">
        <v>28</v>
      </c>
      <c r="F84" s="253" t="s">
        <v>88</v>
      </c>
    </row>
    <row r="85" spans="1:6" ht="20.25" customHeight="1" x14ac:dyDescent="0.15">
      <c r="A85" s="278"/>
      <c r="B85" s="280"/>
      <c r="C85" s="282"/>
      <c r="D85" s="252" t="s">
        <v>36</v>
      </c>
      <c r="E85" s="252" t="s">
        <v>29</v>
      </c>
      <c r="F85" s="253" t="s">
        <v>37</v>
      </c>
    </row>
    <row r="86" spans="1:6" ht="20.25" customHeight="1" x14ac:dyDescent="0.15">
      <c r="A86" s="278"/>
      <c r="B86" s="283">
        <v>44435</v>
      </c>
      <c r="C86" s="284" t="s">
        <v>387</v>
      </c>
      <c r="D86" s="286">
        <v>34047950</v>
      </c>
      <c r="E86" s="286">
        <v>29972390</v>
      </c>
      <c r="F86" s="288">
        <v>0.88029940128553996</v>
      </c>
    </row>
    <row r="87" spans="1:6" ht="20.25" customHeight="1" x14ac:dyDescent="0.15">
      <c r="A87" s="279"/>
      <c r="B87" s="283"/>
      <c r="C87" s="285"/>
      <c r="D87" s="287"/>
      <c r="E87" s="287"/>
      <c r="F87" s="288"/>
    </row>
    <row r="88" spans="1:6" ht="20.25" customHeight="1" x14ac:dyDescent="0.15">
      <c r="A88" s="262" t="s">
        <v>30</v>
      </c>
      <c r="B88" s="251" t="s">
        <v>31</v>
      </c>
      <c r="C88" s="251" t="s">
        <v>377</v>
      </c>
      <c r="D88" s="264" t="s">
        <v>32</v>
      </c>
      <c r="E88" s="264"/>
      <c r="F88" s="265"/>
    </row>
    <row r="89" spans="1:6" ht="20.25" customHeight="1" x14ac:dyDescent="0.15">
      <c r="A89" s="263"/>
      <c r="B89" s="9" t="s">
        <v>426</v>
      </c>
      <c r="C89" s="9" t="s">
        <v>427</v>
      </c>
      <c r="D89" s="266" t="s">
        <v>425</v>
      </c>
      <c r="E89" s="267"/>
      <c r="F89" s="268"/>
    </row>
    <row r="90" spans="1:6" ht="20.25" customHeight="1" x14ac:dyDescent="0.15">
      <c r="A90" s="69" t="s">
        <v>378</v>
      </c>
      <c r="B90" s="269" t="s">
        <v>424</v>
      </c>
      <c r="C90" s="270"/>
      <c r="D90" s="271"/>
      <c r="E90" s="271"/>
      <c r="F90" s="272"/>
    </row>
    <row r="91" spans="1:6" ht="20.25" customHeight="1" x14ac:dyDescent="0.15">
      <c r="A91" s="69" t="s">
        <v>38</v>
      </c>
      <c r="B91" s="273" t="s">
        <v>401</v>
      </c>
      <c r="C91" s="271"/>
      <c r="D91" s="271"/>
      <c r="E91" s="271"/>
      <c r="F91" s="272"/>
    </row>
    <row r="92" spans="1:6" ht="20.25" customHeight="1" thickBot="1" x14ac:dyDescent="0.2">
      <c r="A92" s="62" t="s">
        <v>33</v>
      </c>
      <c r="B92" s="260"/>
      <c r="C92" s="260"/>
      <c r="D92" s="260"/>
      <c r="E92" s="260"/>
      <c r="F92" s="261"/>
    </row>
    <row r="93" spans="1:6" ht="20.25" customHeight="1" thickTop="1" x14ac:dyDescent="0.15"/>
  </sheetData>
  <mergeCells count="135"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42:F42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A28:A29"/>
    <mergeCell ref="D28:F28"/>
    <mergeCell ref="D29:F29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52:F52"/>
    <mergeCell ref="A8:A9"/>
    <mergeCell ref="D8:F8"/>
    <mergeCell ref="D9:F9"/>
    <mergeCell ref="B10:F10"/>
    <mergeCell ref="B11:F11"/>
    <mergeCell ref="A18:A19"/>
    <mergeCell ref="D18:F18"/>
    <mergeCell ref="D19:F19"/>
    <mergeCell ref="B20:F20"/>
    <mergeCell ref="B21:F2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0:F30"/>
    <mergeCell ref="B31:F31"/>
    <mergeCell ref="B22:F22"/>
  </mergeCells>
  <phoneticPr fontId="2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2021-09-03T02:19:13Z</dcterms:modified>
</cp:coreProperties>
</file>