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. 계약 관련 업무\0. 계약 업무\1. 수의계약 및 입찰\0. 2023년 계약완료건★\09. [야탑] 인공지능체험관[성남AI캠퍼스 「야탑LAB실」 조성공사(건축·기계)\4. 견적서 공고\"/>
    </mc:Choice>
  </mc:AlternateContent>
  <xr:revisionPtr revIDLastSave="0" documentId="13_ncr:1_{6EA9151A-9250-4F91-8FD0-7642402ADF93}" xr6:coauthVersionLast="36" xr6:coauthVersionMax="36" xr10:uidLastSave="{00000000-0000-0000-0000-000000000000}"/>
  <bookViews>
    <workbookView xWindow="0" yWindow="0" windowWidth="28800" windowHeight="12285" tabRatio="751" xr2:uid="{00000000-000D-0000-FFFF-FFFF00000000}"/>
  </bookViews>
  <sheets>
    <sheet name="공종별내역서" sheetId="6" r:id="rId1"/>
    <sheet name="계약심사-조정원가계산서(샘플)" sheetId="10" state="hidden" r:id="rId2"/>
  </sheets>
  <externalReferences>
    <externalReference r:id="rId3"/>
    <externalReference r:id="rId4"/>
  </externalReferences>
  <definedNames>
    <definedName name="_xlnm.Print_Area" localSheetId="1">'계약심사-조정원가계산서(샘플)'!$A$1:$I$28</definedName>
    <definedName name="_xlnm.Print_Area" localSheetId="0">공종별내역서!$A$1:$M$219</definedName>
    <definedName name="_xlnm.Print_Titles" localSheetId="1">'계약심사-조정원가계산서(샘플)'!$1:$3</definedName>
    <definedName name="_xlnm.Print_Titles" localSheetId="0">공종별내역서!$1:$3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0" l="1"/>
  <c r="L27" i="10" s="1"/>
  <c r="E27" i="10"/>
  <c r="K27" i="10" s="1"/>
  <c r="G11" i="10"/>
  <c r="F8" i="10"/>
  <c r="F14" i="10" s="1"/>
  <c r="E8" i="10"/>
  <c r="G6" i="10"/>
  <c r="G5" i="10"/>
  <c r="F4" i="10"/>
  <c r="F7" i="10" s="1"/>
  <c r="E4" i="10"/>
  <c r="E7" i="10" s="1"/>
  <c r="G7" i="10" l="1"/>
  <c r="F18" i="10"/>
  <c r="E18" i="10"/>
  <c r="F16" i="10"/>
  <c r="F15" i="10"/>
  <c r="E9" i="10"/>
  <c r="E15" i="10"/>
  <c r="G4" i="10"/>
  <c r="E17" i="10"/>
  <c r="G27" i="10"/>
  <c r="M27" i="10" s="1"/>
  <c r="K4" i="10"/>
  <c r="F17" i="10"/>
  <c r="G8" i="10"/>
  <c r="F9" i="10"/>
  <c r="E14" i="10"/>
  <c r="G14" i="10" s="1"/>
  <c r="L4" i="10"/>
  <c r="M4" i="10" l="1"/>
  <c r="E10" i="10"/>
  <c r="G15" i="10"/>
  <c r="G9" i="10"/>
  <c r="F10" i="10"/>
  <c r="E16" i="10"/>
  <c r="G18" i="10"/>
  <c r="G17" i="10"/>
  <c r="F13" i="10" l="1"/>
  <c r="G10" i="10"/>
  <c r="F12" i="10"/>
  <c r="F19" i="10"/>
  <c r="G16" i="10"/>
  <c r="E13" i="10"/>
  <c r="E12" i="10"/>
  <c r="E19" i="10"/>
  <c r="G19" i="10" l="1"/>
  <c r="E20" i="10"/>
  <c r="G12" i="10"/>
  <c r="F20" i="10"/>
  <c r="G13" i="10"/>
  <c r="G20" i="10" l="1"/>
  <c r="F21" i="10"/>
  <c r="E21" i="10"/>
  <c r="E22" i="10" l="1"/>
  <c r="F22" i="10"/>
  <c r="G21" i="10"/>
  <c r="G22" i="10" l="1"/>
  <c r="F23" i="10"/>
  <c r="F24" i="10" s="1"/>
  <c r="E23" i="10"/>
  <c r="F25" i="10" l="1"/>
  <c r="F26" i="10"/>
  <c r="E24" i="10"/>
  <c r="G24" i="10" s="1"/>
  <c r="G23" i="10"/>
  <c r="F28" i="10" l="1"/>
  <c r="L5" i="10"/>
  <c r="L6" i="10" s="1"/>
  <c r="E25" i="10"/>
  <c r="G25" i="10" s="1"/>
  <c r="E26" i="10" l="1"/>
  <c r="E28" i="10" l="1"/>
  <c r="G28" i="10" s="1"/>
  <c r="K5" i="10"/>
  <c r="K6" i="10" s="1"/>
  <c r="G26" i="10"/>
  <c r="M5" i="10" s="1"/>
  <c r="M6" i="10" s="1"/>
  <c r="D150" i="6" l="1"/>
  <c r="D149" i="6"/>
</calcChain>
</file>

<file path=xl/sharedStrings.xml><?xml version="1.0" encoding="utf-8"?>
<sst xmlns="http://schemas.openxmlformats.org/spreadsheetml/2006/main" count="795" uniqueCount="316">
  <si>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</si>
  <si>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</si>
  <si>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</si>
  <si>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</si>
  <si>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</si>
  <si>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</si>
  <si>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</si>
  <si>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</si>
  <si>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</si>
  <si>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</si>
  <si>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</si>
  <si>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</si>
  <si>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</si>
  <si>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</si>
  <si>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</si>
  <si>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</si>
  <si>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</si>
  <si>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</si>
  <si>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</si>
  <si>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</si>
  <si>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</si>
  <si>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</si>
  <si>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</si>
  <si>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</si>
  <si>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</si>
  <si>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</si>
  <si>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</si>
  <si>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</si>
  <si>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</si>
  <si>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</si>
  <si>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</si>
  <si>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</si>
  <si>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</si>
  <si>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</si>
  <si>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</si>
  <si>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</si>
  <si>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</si>
  <si>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</si>
  <si>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</si>
  <si>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</si>
  <si>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</si>
  <si>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</si>
  <si>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</si>
  <si>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</si>
  <si>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</si>
  <si>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</si>
  <si>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</si>
  <si>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010101  가  설  공  사</t>
  </si>
  <si>
    <t>010101</t>
  </si>
  <si>
    <t>강관 조립말비계(이동식)설치 및 해체</t>
  </si>
  <si>
    <t>높이 2m, 3개월</t>
  </si>
  <si>
    <t>대</t>
  </si>
  <si>
    <t>5F3B642385B8E17FFF3EC48803AC35</t>
  </si>
  <si>
    <t>T</t>
  </si>
  <si>
    <t>F</t>
  </si>
  <si>
    <t>0101015F3B642385B8E17FFF3EC48803AC35</t>
  </si>
  <si>
    <t>건축물 현장정리</t>
  </si>
  <si>
    <t>내부리모델링</t>
  </si>
  <si>
    <t>M2</t>
  </si>
  <si>
    <t>5F3B642655DA6D7A179624E2A35140</t>
  </si>
  <si>
    <t>0101015F3B642655DA6D7A179624E2A35140</t>
  </si>
  <si>
    <t>[ 합           계 ]</t>
  </si>
  <si>
    <t>TOTAL</t>
  </si>
  <si>
    <t>010102  목공사및수장공사</t>
  </si>
  <si>
    <t>010102</t>
  </si>
  <si>
    <t>불연천정텍스 붙임</t>
  </si>
  <si>
    <t>천장,집텍스,T9mm,300*600</t>
  </si>
  <si>
    <t>5F3B846C3585CF7F75A364637389D6</t>
  </si>
  <si>
    <t>0101025F3B846C3585CF7F75A364637389D6</t>
  </si>
  <si>
    <t>비닐시트 깔기 - 전면접합</t>
  </si>
  <si>
    <t>비닐시트, 중보행, 브리타, 3.0*1830</t>
  </si>
  <si>
    <t>5F3B846EE56F89759F1534C3C3C68B</t>
  </si>
  <si>
    <t>0101025F3B846EE56F89759F1534C3C3C68B</t>
  </si>
  <si>
    <t>마루틀 및 바탕깔기</t>
  </si>
  <si>
    <t>구조목50*150 @450,T=12.5내수합판</t>
  </si>
  <si>
    <t>5F3B846EE56F8974F784C42ED3C80E</t>
  </si>
  <si>
    <t>0101025F3B846EE56F8974F784C42ED3C80E</t>
  </si>
  <si>
    <t>건식벽-01</t>
  </si>
  <si>
    <t>구조목 50*150 @450,T=9.5석고보드2P양면</t>
  </si>
  <si>
    <t>5F3B846C35B137781DF8643743580A</t>
  </si>
  <si>
    <t>0101025F3B846C35B137781DF8643743580A</t>
  </si>
  <si>
    <t>건식벽-02</t>
  </si>
  <si>
    <t>30*30각재틀,T=9.5석고보드2P한면</t>
  </si>
  <si>
    <t>5F3B846C35B137781DF86437435FBE</t>
  </si>
  <si>
    <t>0101025F3B846C35B137781DF86437435FBE</t>
  </si>
  <si>
    <t>건식벽-03</t>
  </si>
  <si>
    <t>30*30각재틀,T=5곡면합판2P</t>
  </si>
  <si>
    <t>5F3B846C35B137781DF86437435FBD</t>
  </si>
  <si>
    <t>0101025F3B846C35B137781DF86437435FBD</t>
  </si>
  <si>
    <t>건식벽-04</t>
  </si>
  <si>
    <t>30*30각재틀,T=5합판2P</t>
  </si>
  <si>
    <t>5F3B846C35B137781DF86437435FB8</t>
  </si>
  <si>
    <t>0101025F3B846C35B137781DF86437435FB8</t>
  </si>
  <si>
    <t>흑경</t>
  </si>
  <si>
    <t>T=5,12mm면취</t>
  </si>
  <si>
    <t>5F3B846C35B137781DF86437435FB6</t>
  </si>
  <si>
    <t>0101025F3B846C35B137781DF86437435FB6</t>
  </si>
  <si>
    <t>방염시트지</t>
  </si>
  <si>
    <t>5F3B846C35B137781DF86437435E97</t>
  </si>
  <si>
    <t>0101025F3B846C35B137781DF86437435E97</t>
  </si>
  <si>
    <t>백페인트그라스설치[합판 12mm+STS 1.5mm]</t>
  </si>
  <si>
    <t>5mm, 몰딩 포함</t>
  </si>
  <si>
    <t>5F3BB4AA0575DE71B91444DF2345F9</t>
  </si>
  <si>
    <t>0101025F3BB4AA0575DE71B91444DF2345F9</t>
  </si>
  <si>
    <t>방수석고보드 설치</t>
  </si>
  <si>
    <t>천장,T=9.5,2P</t>
  </si>
  <si>
    <t>5F3B846C35B1377BD17E14CEE3A6BE</t>
  </si>
  <si>
    <t>0101025F3B846C35B1377BD17E14CEE3A6BE</t>
  </si>
  <si>
    <t>걸레받이설치</t>
  </si>
  <si>
    <t>MDF 9T,H=100,비닐시트</t>
  </si>
  <si>
    <t>M</t>
  </si>
  <si>
    <t>5F3B8463D5C5A475D7E26414032594</t>
  </si>
  <si>
    <t>0101025F3B8463D5C5A475D7E26414032594</t>
  </si>
  <si>
    <t>마루귀틀</t>
  </si>
  <si>
    <t>ㅁ-18*18*1.6,갈바위도장</t>
  </si>
  <si>
    <t>5F3B8464E50F73764F5884AFE340B5</t>
  </si>
  <si>
    <t>0101025F3B8464E50F73764F5884AFE340B5</t>
  </si>
  <si>
    <t>010103  금  속  공  사</t>
  </si>
  <si>
    <t>010103</t>
  </si>
  <si>
    <t>AL몰딩 설치</t>
  </si>
  <si>
    <t>W형, 15*15*15*15*1.0mm</t>
  </si>
  <si>
    <t>5F3B8466953D5D78C4D5C483633D61</t>
  </si>
  <si>
    <t>0101035F3B8466953D5D78C4D5C483633D61</t>
  </si>
  <si>
    <t>철재커텐박스(ㄱ자형)</t>
  </si>
  <si>
    <t>120*150*1.2t, STL(도장 유)</t>
  </si>
  <si>
    <t>5F3B8467B59D95772C2454CBB3F232</t>
  </si>
  <si>
    <t>0101035F3B8467B59D95772C2454CBB3F232</t>
  </si>
  <si>
    <t>스테인리스핸드레일</t>
  </si>
  <si>
    <t>D50.8+25.4*1.5t, H:1250</t>
  </si>
  <si>
    <t>5F3BD4F2A5CD0A723B13D498B35290</t>
  </si>
  <si>
    <t>0101035F3BD4F2A5CD0A723B13D498B35290</t>
  </si>
  <si>
    <t>스테인리스재료분리대</t>
  </si>
  <si>
    <t>바닥, W10*H20*1.5t</t>
  </si>
  <si>
    <t>5F3B846855E97F7A1439E401535AEC</t>
  </si>
  <si>
    <t>0101035F3B846855E97F7A1439E401535AEC</t>
  </si>
  <si>
    <t>바닥, W180*H20*1.5t</t>
  </si>
  <si>
    <t>5F3B846855E97F7A1439E401535AEF</t>
  </si>
  <si>
    <t>0101035F3B846855E97F7A1439E401535AEF</t>
  </si>
  <si>
    <t>010104  창호 및 유리공사</t>
  </si>
  <si>
    <t>010104</t>
  </si>
  <si>
    <t>SW01[야탑LAB실]</t>
  </si>
  <si>
    <t>0.000 x 0.000 = 22.550</t>
  </si>
  <si>
    <t>EA</t>
  </si>
  <si>
    <t>5F3BB4A2C5DFF17322B634C1C36752</t>
  </si>
  <si>
    <t>0101045F3BB4A2C5DFF17322B634C1C36752</t>
  </si>
  <si>
    <t>SW02[야탑LAB실]</t>
  </si>
  <si>
    <t>0.000 x 0.000 = 14.430</t>
  </si>
  <si>
    <t>5F3BB4A2C5DFF17322B634C1C36750</t>
  </si>
  <si>
    <t>0101045F3BB4A2C5DFF17322B634C1C36750</t>
  </si>
  <si>
    <t>강화유리</t>
  </si>
  <si>
    <t>강화유리, 투명, 12mm</t>
  </si>
  <si>
    <t>58106410C5C71172C5EEE445435EEA811D3662</t>
  </si>
  <si>
    <t>01010458106410C5C71172C5EEE445435EEA811D3662</t>
  </si>
  <si>
    <t>창호유리설치 / 판유리</t>
  </si>
  <si>
    <t>유리두께 12mm 이하</t>
  </si>
  <si>
    <t>5F3BB4A4F5AD4A7AFA90548883D0E1</t>
  </si>
  <si>
    <t>0101045F3BB4A4F5AD4A7AFA90548883D0E1</t>
  </si>
  <si>
    <t>유리주위 코킹</t>
  </si>
  <si>
    <t>5*5, 실리콘</t>
  </si>
  <si>
    <t>5F3BF43845EEFB7A7949A4DFD32EC2</t>
  </si>
  <si>
    <t>0101045F3BF43845EEFB7A7949A4DFD32EC2</t>
  </si>
  <si>
    <t>수밀코킹(실리콘)</t>
  </si>
  <si>
    <t>삼각, 10mm, 창호주위</t>
  </si>
  <si>
    <t>5F3BF43845FF7B706EEDD4F9E39620</t>
  </si>
  <si>
    <t>0101045F3BF43845FF7B706EEDD4F9E39620</t>
  </si>
  <si>
    <t>창호주위 모르타르 충전</t>
  </si>
  <si>
    <t>5F3BB4A5856284732D6A242DE330E9</t>
  </si>
  <si>
    <t>0101045F3BB4A5856284732D6A242DE330E9</t>
  </si>
  <si>
    <t>안전필름-비산방지</t>
  </si>
  <si>
    <t>칼라 4mile</t>
  </si>
  <si>
    <t>58106410C5FC5171DCB474C6B3C4BF8AF0ECCD</t>
  </si>
  <si>
    <t>01010458106410C5FC5171DCB474C6B3C4BF8AF0ECCD</t>
  </si>
  <si>
    <t>010105  칠    공    사</t>
  </si>
  <si>
    <t>010105</t>
  </si>
  <si>
    <t>바탕만들기+수성페인트 롤러칠(재료비 미포함)</t>
  </si>
  <si>
    <t>내부 2회, G.B.면 줄퍼티, 친환경</t>
  </si>
  <si>
    <t>5F3B945525064178DAB1949CE3A9DB</t>
  </si>
  <si>
    <t>0101055F3B945525064178DAB1949CE3A9DB</t>
  </si>
  <si>
    <t>내천장 2회, G.B.면 줄퍼티, 친환경</t>
  </si>
  <si>
    <t>5F3B945525064178DABB8449A3C04C</t>
  </si>
  <si>
    <t>0101055F3B945525064178DABB8449A3C04C</t>
  </si>
  <si>
    <t>칼라락카도장</t>
  </si>
  <si>
    <t>철재면, 3회</t>
  </si>
  <si>
    <t>5E84C44B35EB2B753FCDE466E38B9DD5EC2133</t>
  </si>
  <si>
    <t>0101055E84C44B35EB2B753FCDE466E38B9DD5EC2133</t>
  </si>
  <si>
    <t>010106  철  거  공  사</t>
  </si>
  <si>
    <t>010106</t>
  </si>
  <si>
    <t>경량벽체철거</t>
  </si>
  <si>
    <t>5F3A64B7C5E6197B74E07472A3AAEC</t>
  </si>
  <si>
    <t>0101065F3A64B7C5E6197B74E07472A3AAEC</t>
  </si>
  <si>
    <t>천정텍스철거</t>
  </si>
  <si>
    <t>천정</t>
  </si>
  <si>
    <t>5F3A64B7C5E6197B74E07472A3AE44</t>
  </si>
  <si>
    <t>0101065F3A64B7C5E6197B74E07472A3AE44</t>
  </si>
  <si>
    <t>PVC타일철거</t>
  </si>
  <si>
    <t>바닥</t>
  </si>
  <si>
    <t>5F3A64B7C5E6197B74E07472A3A9C7</t>
  </si>
  <si>
    <t>0101065F3A64B7C5E6197B74E07472A3A9C7</t>
  </si>
  <si>
    <t>스텐레스난간철거</t>
  </si>
  <si>
    <t>5F3A64B7C5E6197B74E07472A3ABF0</t>
  </si>
  <si>
    <t>0101065F3A64B7C5E6197B74E07472A3ABF0</t>
  </si>
  <si>
    <t>철재문철거</t>
  </si>
  <si>
    <t>5F3A64B7C5E6197B74E07472A3A18D</t>
  </si>
  <si>
    <t>0101065F3A64B7C5E6197B74E07472A3A18D</t>
  </si>
  <si>
    <t>유리철거</t>
  </si>
  <si>
    <t>5F3A64B7C5E6197B74E07472A3A189</t>
  </si>
  <si>
    <t>0101065F3A64B7C5E6197B74E07472A3A189</t>
  </si>
  <si>
    <t>AL창호철거</t>
  </si>
  <si>
    <t>5F3A64B7C5E6197B74E07472B34CD4</t>
  </si>
  <si>
    <t>0101065F3A64B7C5E6197B74E07472B34CD4</t>
  </si>
  <si>
    <t>스텐레스재료분리대철거</t>
  </si>
  <si>
    <t>5F3A64B7C5E6197B74E07472A3AAE9</t>
  </si>
  <si>
    <t>0101065F3A64B7C5E6197B74E07472A3AAE9</t>
  </si>
  <si>
    <t>010107  건설폐기물처리비</t>
  </si>
  <si>
    <t>010107</t>
  </si>
  <si>
    <t>혼합건설폐기물</t>
  </si>
  <si>
    <t>그 밖의 건설폐기물에 가연성 5% 이하 혼합</t>
  </si>
  <si>
    <t>5F3B642655DA5373E664F4CE63B4A8</t>
  </si>
  <si>
    <t>0101075F3B642655DA5373E664F4CE63B4A8</t>
  </si>
  <si>
    <t>건설폐재류 상차비 및 운반비</t>
  </si>
  <si>
    <t>15톤 덤프트럭, 30km</t>
  </si>
  <si>
    <t>5F3B642655DA5372C061045B635872</t>
  </si>
  <si>
    <t>0101075F3B642655DA5372C061045B635872</t>
  </si>
  <si>
    <t>010108  철 거 부 산 물</t>
  </si>
  <si>
    <t>010108</t>
  </si>
  <si>
    <t>철강설</t>
  </si>
  <si>
    <t>철강설, 고철, 작업설부산물</t>
  </si>
  <si>
    <t>kg</t>
  </si>
  <si>
    <t>5833247EA5167D7FDF2294F5E3AAAD64B95A02</t>
  </si>
  <si>
    <t>0101085833247EA5167D7FDF2294F5E3AAAD64B95A02</t>
  </si>
  <si>
    <t>철강설, 스텐레스, 작업설부산물</t>
  </si>
  <si>
    <t>5833247EA5167D7FDF2294F5E3AAAD64B95B26</t>
  </si>
  <si>
    <t>0101085833247EA5167D7FDF2294F5E3AAAD64B95B26</t>
  </si>
  <si>
    <t>철강설, 알루미늄, 작업설부산물</t>
  </si>
  <si>
    <t>5833247EA5167D7FDF2294F5F346020982FEC0</t>
  </si>
  <si>
    <t>0101085833247EA5167D7FDF2294F5F346020982FEC0</t>
  </si>
  <si>
    <t>0102  ◆.기 계 공 사</t>
  </si>
  <si>
    <t>0102</t>
  </si>
  <si>
    <t>기 계 공 사</t>
  </si>
  <si>
    <t>식</t>
  </si>
  <si>
    <t>5E84C44B35EB2B753FCDE466E38B9DD5EC2130</t>
  </si>
  <si>
    <t>01025E84C44B35EB2B753FCDE466E38B9DD5EC2130</t>
  </si>
  <si>
    <t>비      고</t>
  </si>
  <si>
    <t>공 사 원 가 계 산 서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</si>
  <si>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</si>
  <si>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</si>
  <si>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</si>
  <si>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</si>
  <si>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</si>
  <si>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</si>
  <si>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</si>
  <si>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</si>
  <si>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</si>
  <si>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</si>
  <si>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</si>
  <si>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</si>
  <si>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</si>
  <si>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</si>
  <si>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</si>
  <si>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</si>
  <si>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</si>
  <si>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</si>
  <si>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C4</t>
  </si>
  <si>
    <t>산  재  보  험  료</t>
  </si>
  <si>
    <t>C5</t>
  </si>
  <si>
    <t>고  용  보  험  료</t>
  </si>
  <si>
    <t>CA</t>
  </si>
  <si>
    <t>산업안전보건관리비</t>
  </si>
  <si>
    <t>(재료비+직노+관급자재비) * 2.93%</t>
  </si>
  <si>
    <t>CG</t>
  </si>
  <si>
    <t>기   타    경   비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</si>
  <si>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</si>
  <si>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</si>
  <si>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</si>
  <si>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</si>
  <si>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</si>
  <si>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</si>
  <si>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</si>
  <si>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</si>
  <si>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</si>
  <si>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</si>
  <si>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</si>
  <si>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</si>
  <si>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</si>
  <si>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</si>
  <si>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</si>
  <si>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</si>
  <si>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</si>
  <si>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관 급 자 재 비</t>
  </si>
  <si>
    <t>DJ</t>
  </si>
  <si>
    <t>M3</t>
    <phoneticPr fontId="1" type="noConversion"/>
  </si>
  <si>
    <t>설계금액</t>
    <phoneticPr fontId="1" type="noConversion"/>
  </si>
  <si>
    <t>심사금액</t>
    <phoneticPr fontId="1" type="noConversion"/>
  </si>
  <si>
    <t>조정금액</t>
    <phoneticPr fontId="1" type="noConversion"/>
  </si>
  <si>
    <t>작업설, 부산물(△)</t>
  </si>
  <si>
    <t>직접노무비 * 8%</t>
  </si>
  <si>
    <t>C3</t>
  </si>
  <si>
    <t>가      설      비</t>
  </si>
  <si>
    <t>노무비 * 3.73%</t>
  </si>
  <si>
    <t>노무비 * 0.87%</t>
  </si>
  <si>
    <t>C6</t>
  </si>
  <si>
    <t>국민  건강  보험료</t>
  </si>
  <si>
    <t>직접노무비 * 3.335%</t>
  </si>
  <si>
    <t>C7</t>
  </si>
  <si>
    <t>국민  연금  보험료</t>
  </si>
  <si>
    <t>직접노무비 * 4.5%</t>
  </si>
  <si>
    <t>CB</t>
  </si>
  <si>
    <t>노인장기요양보험료</t>
  </si>
  <si>
    <t>건강보험료 * 10.25%</t>
  </si>
  <si>
    <t>C8</t>
  </si>
  <si>
    <t>퇴직  공제  부금비</t>
  </si>
  <si>
    <t>직접노무비 * 2.3%</t>
  </si>
  <si>
    <t>(재료비+노무비) * 5.6%</t>
  </si>
  <si>
    <t>(노무비+경비+일반관리비) * 15%</t>
  </si>
  <si>
    <t>공사명 : 야탑청소년문화관성남AI캠퍼스(야탑LAB실)보수공사</t>
    <phoneticPr fontId="1" type="noConversion"/>
  </si>
  <si>
    <t>[ 인공지능체험관 [성남AI캠퍼스 「야탑LAB:실」] 조성공사(건축·기계)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</si>
</sst>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#;\-#,###;#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2"/>
      <name val="바탕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9" fontId="8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4" fillId="0" borderId="0" xfId="0" quotePrefix="1" applyFont="1">
      <alignment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7" fillId="0" borderId="3" xfId="0" applyNumberFormat="1" applyFont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176" fontId="0" fillId="2" borderId="5" xfId="0" applyNumberFormat="1" applyFill="1" applyBorder="1" applyAlignment="1">
      <alignment vertical="center" wrapText="1"/>
    </xf>
    <xf numFmtId="176" fontId="7" fillId="2" borderId="3" xfId="0" applyNumberFormat="1" applyFont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 wrapText="1"/>
    </xf>
    <xf numFmtId="0" fontId="0" fillId="3" borderId="0" xfId="0" quotePrefix="1" applyFill="1">
      <alignment vertical="center"/>
    </xf>
    <xf numFmtId="176" fontId="0" fillId="4" borderId="2" xfId="0" applyNumberFormat="1" applyFill="1" applyBorder="1" applyAlignment="1">
      <alignment vertical="center" wrapText="1"/>
    </xf>
    <xf numFmtId="176" fontId="0" fillId="4" borderId="5" xfId="0" applyNumberFormat="1" applyFill="1" applyBorder="1" applyAlignment="1">
      <alignment vertical="center" wrapText="1"/>
    </xf>
    <xf numFmtId="176" fontId="7" fillId="4" borderId="3" xfId="0" applyNumberFormat="1" applyFont="1" applyFill="1" applyBorder="1" applyAlignment="1">
      <alignment vertical="center" wrapText="1"/>
    </xf>
    <xf numFmtId="0" fontId="0" fillId="4" borderId="1" xfId="0" quotePrefix="1" applyFill="1" applyBorder="1" applyAlignment="1">
      <alignment vertical="center" wrapText="1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6" fontId="0" fillId="2" borderId="6" xfId="0" applyNumberForma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quotePrefix="1" applyFo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4" borderId="1" xfId="0" quotePrefix="1" applyFill="1" applyBorder="1" applyAlignment="1">
      <alignment vertical="center" wrapText="1"/>
    </xf>
    <xf numFmtId="0" fontId="0" fillId="4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3">
    <cellStyle name="백분율 2 2" xfId="2" xr:uid="{00000000-0005-0000-0000-000000000000}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2020\04.%20&#44277;&#49324;\01.%20&#54032;&#44368;%20&#51648;&#54616;&#46020;&#47196;%20&#49324;&#47924;&#44277;&#44036;%20&#51312;&#49457;&#44277;&#49324;\05.%20&#44228;&#50557;&#49900;&#49324;\&#45236;&#50669;\&#53685;&#49888;\&#49457;&#45224;&#49884;%20&#54032;&#44368;&#51648;&#54616;&#46020;&#47196;%20&#49324;&#47924;&#44277;&#44036;%20&#51312;&#49457;&#44277;&#49324;(&#53685;&#4988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aceban\Downloads\&#44228;&#50557;&#49900;&#49324;%20&#51312;&#51221;&#45236;&#50669;&#49436;%20&#51089;&#49457;(&#49368;&#54540;)-2020&#45380;%20&#51060;&#549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공종별집계표"/>
      <sheetName val="공종별내역서"/>
      <sheetName val="일위대가목록"/>
      <sheetName val="일위대가"/>
      <sheetName val="단가대비표"/>
      <sheetName val=" 공사설정 "/>
      <sheetName val="Sheet1"/>
    </sheetNames>
    <sheetDataSet>
      <sheetData sheetId="0"/>
      <sheetData sheetId="1">
        <row r="5">
          <cell r="F5">
            <v>7729485</v>
          </cell>
          <cell r="H5">
            <v>53492235</v>
          </cell>
        </row>
        <row r="15">
          <cell r="T15">
            <v>63675498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정내역"/>
      <sheetName val="계약심사-조정원가계산서"/>
      <sheetName val="원가계산서"/>
      <sheetName val="공종별집계표"/>
      <sheetName val="공종별내역서"/>
      <sheetName val="일위대가목록"/>
      <sheetName val="일위대가"/>
      <sheetName val="단가대비표"/>
      <sheetName val=" 공사설정 "/>
      <sheetName val="Sheet1"/>
    </sheetNames>
    <sheetDataSet>
      <sheetData sheetId="0" refreshError="1"/>
      <sheetData sheetId="1"/>
      <sheetData sheetId="2" refreshError="1"/>
      <sheetData sheetId="3">
        <row r="5">
          <cell r="F5">
            <v>7086479</v>
          </cell>
          <cell r="H5">
            <v>49225575</v>
          </cell>
        </row>
        <row r="15">
          <cell r="T15">
            <v>60606000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219"/>
  <sheetViews>
    <sheetView tabSelected="1" workbookViewId="0">
      <selection activeCell="B8" sqref="B8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35" t="s">
        <v>315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48" ht="30" customHeight="1" x14ac:dyDescent="0.3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/>
      <c r="G2" s="36" t="s">
        <v>7</v>
      </c>
      <c r="H2" s="36"/>
      <c r="I2" s="36" t="s">
        <v>8</v>
      </c>
      <c r="J2" s="36"/>
      <c r="K2" s="36" t="s">
        <v>9</v>
      </c>
      <c r="L2" s="36"/>
      <c r="M2" s="36" t="s">
        <v>10</v>
      </c>
      <c r="N2" s="35" t="s">
        <v>15</v>
      </c>
      <c r="O2" s="35" t="s">
        <v>12</v>
      </c>
      <c r="P2" s="35" t="s">
        <v>16</v>
      </c>
      <c r="Q2" s="35" t="s">
        <v>11</v>
      </c>
      <c r="R2" s="35" t="s">
        <v>17</v>
      </c>
      <c r="S2" s="35" t="s">
        <v>18</v>
      </c>
      <c r="T2" s="35" t="s">
        <v>19</v>
      </c>
      <c r="U2" s="35" t="s">
        <v>20</v>
      </c>
      <c r="V2" s="35" t="s">
        <v>21</v>
      </c>
      <c r="W2" s="35" t="s">
        <v>22</v>
      </c>
      <c r="X2" s="35" t="s">
        <v>23</v>
      </c>
      <c r="Y2" s="35" t="s">
        <v>24</v>
      </c>
      <c r="Z2" s="35" t="s">
        <v>25</v>
      </c>
      <c r="AA2" s="35" t="s">
        <v>26</v>
      </c>
      <c r="AB2" s="35" t="s">
        <v>27</v>
      </c>
      <c r="AC2" s="35" t="s">
        <v>28</v>
      </c>
      <c r="AD2" s="35" t="s">
        <v>29</v>
      </c>
      <c r="AE2" s="35" t="s">
        <v>30</v>
      </c>
      <c r="AF2" s="35" t="s">
        <v>31</v>
      </c>
      <c r="AG2" s="35" t="s">
        <v>32</v>
      </c>
      <c r="AH2" s="35" t="s">
        <v>33</v>
      </c>
      <c r="AI2" s="35" t="s">
        <v>34</v>
      </c>
      <c r="AJ2" s="35" t="s">
        <v>35</v>
      </c>
      <c r="AK2" s="35" t="s">
        <v>36</v>
      </c>
      <c r="AL2" s="35" t="s">
        <v>37</v>
      </c>
      <c r="AM2" s="35" t="s">
        <v>38</v>
      </c>
      <c r="AN2" s="35" t="s">
        <v>39</v>
      </c>
      <c r="AO2" s="35" t="s">
        <v>40</v>
      </c>
      <c r="AP2" s="35" t="s">
        <v>41</v>
      </c>
      <c r="AQ2" s="35" t="s">
        <v>42</v>
      </c>
      <c r="AR2" s="35" t="s">
        <v>43</v>
      </c>
      <c r="AS2" s="35" t="s">
        <v>13</v>
      </c>
      <c r="AT2" s="35" t="s">
        <v>14</v>
      </c>
      <c r="AU2" s="35" t="s">
        <v>44</v>
      </c>
      <c r="AV2" s="35" t="s">
        <v>45</v>
      </c>
    </row>
    <row r="3" spans="1:48" ht="30" customHeight="1" x14ac:dyDescent="0.3">
      <c r="A3" s="36"/>
      <c r="B3" s="36"/>
      <c r="C3" s="36"/>
      <c r="D3" s="36"/>
      <c r="E3" s="2" t="s">
        <v>5</v>
      </c>
      <c r="F3" s="2" t="s">
        <v>6</v>
      </c>
      <c r="G3" s="2" t="s">
        <v>5</v>
      </c>
      <c r="H3" s="2" t="s">
        <v>6</v>
      </c>
      <c r="I3" s="2" t="s">
        <v>5</v>
      </c>
      <c r="J3" s="2" t="s">
        <v>6</v>
      </c>
      <c r="K3" s="2" t="s">
        <v>5</v>
      </c>
      <c r="L3" s="2" t="s">
        <v>6</v>
      </c>
      <c r="M3" s="3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</row>
    <row r="4" spans="1:48" ht="30" customHeight="1" x14ac:dyDescent="0.3">
      <c r="A4" s="4" t="s">
        <v>47</v>
      </c>
      <c r="B4" s="4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Q4" s="1" t="s">
        <v>48</v>
      </c>
    </row>
    <row r="5" spans="1:48" ht="30" customHeight="1" x14ac:dyDescent="0.3">
      <c r="A5" s="4" t="s">
        <v>49</v>
      </c>
      <c r="B5" s="4" t="s">
        <v>50</v>
      </c>
      <c r="C5" s="4" t="s">
        <v>51</v>
      </c>
      <c r="D5" s="5">
        <v>2</v>
      </c>
      <c r="E5" s="6"/>
      <c r="F5" s="6"/>
      <c r="G5" s="6"/>
      <c r="H5" s="6"/>
      <c r="I5" s="6"/>
      <c r="J5" s="6"/>
      <c r="K5" s="6"/>
      <c r="L5" s="6"/>
      <c r="M5" s="4"/>
      <c r="N5" s="1" t="s">
        <v>52</v>
      </c>
      <c r="O5" s="1" t="s">
        <v>46</v>
      </c>
      <c r="P5" s="1" t="s">
        <v>46</v>
      </c>
      <c r="Q5" s="1" t="s">
        <v>48</v>
      </c>
      <c r="R5" s="1" t="s">
        <v>53</v>
      </c>
      <c r="S5" s="1" t="s">
        <v>54</v>
      </c>
      <c r="T5" s="1" t="s">
        <v>54</v>
      </c>
      <c r="AR5" s="1" t="s">
        <v>46</v>
      </c>
      <c r="AS5" s="1" t="s">
        <v>46</v>
      </c>
      <c r="AU5" s="1" t="s">
        <v>55</v>
      </c>
      <c r="AV5">
        <v>5</v>
      </c>
    </row>
    <row r="6" spans="1:48" ht="30" customHeight="1" x14ac:dyDescent="0.3">
      <c r="A6" s="4" t="s">
        <v>56</v>
      </c>
      <c r="B6" s="4" t="s">
        <v>57</v>
      </c>
      <c r="C6" s="4" t="s">
        <v>58</v>
      </c>
      <c r="D6" s="5">
        <v>235</v>
      </c>
      <c r="E6" s="6"/>
      <c r="F6" s="6"/>
      <c r="G6" s="6"/>
      <c r="H6" s="6"/>
      <c r="I6" s="6"/>
      <c r="J6" s="6"/>
      <c r="K6" s="6"/>
      <c r="L6" s="6"/>
      <c r="M6" s="4"/>
      <c r="N6" s="1" t="s">
        <v>59</v>
      </c>
      <c r="O6" s="1" t="s">
        <v>46</v>
      </c>
      <c r="P6" s="1" t="s">
        <v>46</v>
      </c>
      <c r="Q6" s="1" t="s">
        <v>48</v>
      </c>
      <c r="R6" s="1" t="s">
        <v>53</v>
      </c>
      <c r="S6" s="1" t="s">
        <v>54</v>
      </c>
      <c r="T6" s="1" t="s">
        <v>54</v>
      </c>
      <c r="AR6" s="1" t="s">
        <v>46</v>
      </c>
      <c r="AS6" s="1" t="s">
        <v>46</v>
      </c>
      <c r="AU6" s="1" t="s">
        <v>60</v>
      </c>
      <c r="AV6">
        <v>84</v>
      </c>
    </row>
    <row r="7" spans="1:48" ht="30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48" ht="30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48" ht="30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48" ht="30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48" ht="30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48" ht="30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48" ht="30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48" ht="30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48" ht="30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48" ht="30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48" ht="30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48" ht="30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48" ht="30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48" ht="30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48" ht="30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48" ht="30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48" ht="30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48" ht="30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48" ht="30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48" ht="30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48" ht="30" customHeight="1" x14ac:dyDescent="0.3">
      <c r="A27" s="4" t="s">
        <v>61</v>
      </c>
      <c r="B27" s="5"/>
      <c r="C27" s="5"/>
      <c r="D27" s="5"/>
      <c r="E27" s="5"/>
      <c r="F27" s="6"/>
      <c r="G27" s="5"/>
      <c r="H27" s="6"/>
      <c r="I27" s="5"/>
      <c r="J27" s="6"/>
      <c r="K27" s="5"/>
      <c r="L27" s="6"/>
      <c r="M27" s="5"/>
      <c r="N27" t="s">
        <v>62</v>
      </c>
    </row>
    <row r="28" spans="1:48" ht="30" customHeight="1" x14ac:dyDescent="0.3">
      <c r="A28" s="4" t="s">
        <v>63</v>
      </c>
      <c r="B28" s="4" t="s">
        <v>46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Q28" s="1" t="s">
        <v>64</v>
      </c>
    </row>
    <row r="29" spans="1:48" ht="30" customHeight="1" x14ac:dyDescent="0.3">
      <c r="A29" s="4" t="s">
        <v>65</v>
      </c>
      <c r="B29" s="4" t="s">
        <v>66</v>
      </c>
      <c r="C29" s="4" t="s">
        <v>58</v>
      </c>
      <c r="D29" s="5">
        <v>89</v>
      </c>
      <c r="E29" s="6"/>
      <c r="F29" s="6"/>
      <c r="G29" s="6"/>
      <c r="H29" s="6"/>
      <c r="I29" s="6"/>
      <c r="J29" s="6"/>
      <c r="K29" s="6"/>
      <c r="L29" s="6"/>
      <c r="M29" s="4"/>
      <c r="N29" s="1" t="s">
        <v>67</v>
      </c>
      <c r="O29" s="1" t="s">
        <v>46</v>
      </c>
      <c r="P29" s="1" t="s">
        <v>46</v>
      </c>
      <c r="Q29" s="1" t="s">
        <v>64</v>
      </c>
      <c r="R29" s="1" t="s">
        <v>53</v>
      </c>
      <c r="S29" s="1" t="s">
        <v>54</v>
      </c>
      <c r="T29" s="1" t="s">
        <v>54</v>
      </c>
      <c r="AR29" s="1" t="s">
        <v>46</v>
      </c>
      <c r="AS29" s="1" t="s">
        <v>46</v>
      </c>
      <c r="AU29" s="1" t="s">
        <v>68</v>
      </c>
      <c r="AV29">
        <v>83</v>
      </c>
    </row>
    <row r="30" spans="1:48" ht="30" customHeight="1" x14ac:dyDescent="0.3">
      <c r="A30" s="4" t="s">
        <v>69</v>
      </c>
      <c r="B30" s="4" t="s">
        <v>70</v>
      </c>
      <c r="C30" s="4" t="s">
        <v>58</v>
      </c>
      <c r="D30" s="5">
        <v>180</v>
      </c>
      <c r="E30" s="6"/>
      <c r="F30" s="6"/>
      <c r="G30" s="6"/>
      <c r="H30" s="6"/>
      <c r="I30" s="6"/>
      <c r="J30" s="6"/>
      <c r="K30" s="6"/>
      <c r="L30" s="6"/>
      <c r="M30" s="4"/>
      <c r="N30" s="1" t="s">
        <v>71</v>
      </c>
      <c r="O30" s="1" t="s">
        <v>46</v>
      </c>
      <c r="P30" s="1" t="s">
        <v>46</v>
      </c>
      <c r="Q30" s="1" t="s">
        <v>64</v>
      </c>
      <c r="R30" s="1" t="s">
        <v>53</v>
      </c>
      <c r="S30" s="1" t="s">
        <v>54</v>
      </c>
      <c r="T30" s="1" t="s">
        <v>54</v>
      </c>
      <c r="AR30" s="1" t="s">
        <v>46</v>
      </c>
      <c r="AS30" s="1" t="s">
        <v>46</v>
      </c>
      <c r="AU30" s="1" t="s">
        <v>72</v>
      </c>
      <c r="AV30">
        <v>113</v>
      </c>
    </row>
    <row r="31" spans="1:48" ht="30" customHeight="1" x14ac:dyDescent="0.3">
      <c r="A31" s="4" t="s">
        <v>73</v>
      </c>
      <c r="B31" s="4" t="s">
        <v>74</v>
      </c>
      <c r="C31" s="4" t="s">
        <v>58</v>
      </c>
      <c r="D31" s="5">
        <v>73</v>
      </c>
      <c r="E31" s="6"/>
      <c r="F31" s="6"/>
      <c r="G31" s="6"/>
      <c r="H31" s="6"/>
      <c r="I31" s="6"/>
      <c r="J31" s="6"/>
      <c r="K31" s="6"/>
      <c r="L31" s="6"/>
      <c r="M31" s="4"/>
      <c r="N31" s="1" t="s">
        <v>75</v>
      </c>
      <c r="O31" s="1" t="s">
        <v>46</v>
      </c>
      <c r="P31" s="1" t="s">
        <v>46</v>
      </c>
      <c r="Q31" s="1" t="s">
        <v>64</v>
      </c>
      <c r="R31" s="1" t="s">
        <v>53</v>
      </c>
      <c r="S31" s="1" t="s">
        <v>54</v>
      </c>
      <c r="T31" s="1" t="s">
        <v>54</v>
      </c>
      <c r="AR31" s="1" t="s">
        <v>46</v>
      </c>
      <c r="AS31" s="1" t="s">
        <v>46</v>
      </c>
      <c r="AU31" s="1" t="s">
        <v>76</v>
      </c>
      <c r="AV31">
        <v>12</v>
      </c>
    </row>
    <row r="32" spans="1:48" ht="30" customHeight="1" x14ac:dyDescent="0.3">
      <c r="A32" s="4" t="s">
        <v>77</v>
      </c>
      <c r="B32" s="4" t="s">
        <v>78</v>
      </c>
      <c r="C32" s="4" t="s">
        <v>58</v>
      </c>
      <c r="D32" s="5">
        <v>81</v>
      </c>
      <c r="E32" s="6"/>
      <c r="F32" s="6"/>
      <c r="G32" s="6"/>
      <c r="H32" s="6"/>
      <c r="I32" s="6"/>
      <c r="J32" s="6"/>
      <c r="K32" s="6"/>
      <c r="L32" s="6"/>
      <c r="M32" s="4"/>
      <c r="N32" s="1" t="s">
        <v>79</v>
      </c>
      <c r="O32" s="1" t="s">
        <v>46</v>
      </c>
      <c r="P32" s="1" t="s">
        <v>46</v>
      </c>
      <c r="Q32" s="1" t="s">
        <v>64</v>
      </c>
      <c r="R32" s="1" t="s">
        <v>53</v>
      </c>
      <c r="S32" s="1" t="s">
        <v>54</v>
      </c>
      <c r="T32" s="1" t="s">
        <v>54</v>
      </c>
      <c r="AR32" s="1" t="s">
        <v>46</v>
      </c>
      <c r="AS32" s="1" t="s">
        <v>46</v>
      </c>
      <c r="AU32" s="1" t="s">
        <v>80</v>
      </c>
      <c r="AV32">
        <v>14</v>
      </c>
    </row>
    <row r="33" spans="1:48" ht="30" customHeight="1" x14ac:dyDescent="0.3">
      <c r="A33" s="4" t="s">
        <v>81</v>
      </c>
      <c r="B33" s="4" t="s">
        <v>82</v>
      </c>
      <c r="C33" s="4" t="s">
        <v>58</v>
      </c>
      <c r="D33" s="5">
        <v>100</v>
      </c>
      <c r="E33" s="6"/>
      <c r="F33" s="6"/>
      <c r="G33" s="6"/>
      <c r="H33" s="6"/>
      <c r="I33" s="6"/>
      <c r="J33" s="6"/>
      <c r="K33" s="6"/>
      <c r="L33" s="6"/>
      <c r="M33" s="4"/>
      <c r="N33" s="1" t="s">
        <v>83</v>
      </c>
      <c r="O33" s="1" t="s">
        <v>46</v>
      </c>
      <c r="P33" s="1" t="s">
        <v>46</v>
      </c>
      <c r="Q33" s="1" t="s">
        <v>64</v>
      </c>
      <c r="R33" s="1" t="s">
        <v>53</v>
      </c>
      <c r="S33" s="1" t="s">
        <v>54</v>
      </c>
      <c r="T33" s="1" t="s">
        <v>54</v>
      </c>
      <c r="AR33" s="1" t="s">
        <v>46</v>
      </c>
      <c r="AS33" s="1" t="s">
        <v>46</v>
      </c>
      <c r="AU33" s="1" t="s">
        <v>84</v>
      </c>
      <c r="AV33">
        <v>15</v>
      </c>
    </row>
    <row r="34" spans="1:48" ht="30" customHeight="1" x14ac:dyDescent="0.3">
      <c r="A34" s="4" t="s">
        <v>85</v>
      </c>
      <c r="B34" s="4" t="s">
        <v>86</v>
      </c>
      <c r="C34" s="4" t="s">
        <v>58</v>
      </c>
      <c r="D34" s="5"/>
      <c r="E34" s="6"/>
      <c r="F34" s="6"/>
      <c r="G34" s="6"/>
      <c r="H34" s="6"/>
      <c r="I34" s="6"/>
      <c r="J34" s="6"/>
      <c r="K34" s="6"/>
      <c r="L34" s="6"/>
      <c r="M34" s="4"/>
      <c r="N34" s="1" t="s">
        <v>87</v>
      </c>
      <c r="O34" s="1" t="s">
        <v>46</v>
      </c>
      <c r="P34" s="1" t="s">
        <v>46</v>
      </c>
      <c r="Q34" s="1" t="s">
        <v>64</v>
      </c>
      <c r="R34" s="1" t="s">
        <v>53</v>
      </c>
      <c r="S34" s="1" t="s">
        <v>54</v>
      </c>
      <c r="T34" s="1" t="s">
        <v>54</v>
      </c>
      <c r="AR34" s="1" t="s">
        <v>46</v>
      </c>
      <c r="AS34" s="1" t="s">
        <v>46</v>
      </c>
      <c r="AU34" s="1" t="s">
        <v>88</v>
      </c>
      <c r="AV34">
        <v>16</v>
      </c>
    </row>
    <row r="35" spans="1:48" ht="30" customHeight="1" x14ac:dyDescent="0.3">
      <c r="A35" s="4" t="s">
        <v>89</v>
      </c>
      <c r="B35" s="4" t="s">
        <v>90</v>
      </c>
      <c r="C35" s="4" t="s">
        <v>58</v>
      </c>
      <c r="D35" s="5"/>
      <c r="E35" s="6"/>
      <c r="F35" s="6"/>
      <c r="G35" s="6"/>
      <c r="H35" s="6"/>
      <c r="I35" s="6"/>
      <c r="J35" s="6"/>
      <c r="K35" s="6"/>
      <c r="L35" s="6"/>
      <c r="M35" s="4"/>
      <c r="N35" s="1" t="s">
        <v>91</v>
      </c>
      <c r="O35" s="1" t="s">
        <v>46</v>
      </c>
      <c r="P35" s="1" t="s">
        <v>46</v>
      </c>
      <c r="Q35" s="1" t="s">
        <v>64</v>
      </c>
      <c r="R35" s="1" t="s">
        <v>53</v>
      </c>
      <c r="S35" s="1" t="s">
        <v>54</v>
      </c>
      <c r="T35" s="1" t="s">
        <v>54</v>
      </c>
      <c r="AR35" s="1" t="s">
        <v>46</v>
      </c>
      <c r="AS35" s="1" t="s">
        <v>46</v>
      </c>
      <c r="AU35" s="1" t="s">
        <v>92</v>
      </c>
      <c r="AV35">
        <v>17</v>
      </c>
    </row>
    <row r="36" spans="1:48" ht="30" customHeight="1" x14ac:dyDescent="0.3">
      <c r="A36" s="4" t="s">
        <v>93</v>
      </c>
      <c r="B36" s="4" t="s">
        <v>94</v>
      </c>
      <c r="C36" s="4" t="s">
        <v>58</v>
      </c>
      <c r="D36" s="5">
        <v>6</v>
      </c>
      <c r="E36" s="6"/>
      <c r="F36" s="6"/>
      <c r="G36" s="6"/>
      <c r="H36" s="6"/>
      <c r="I36" s="6"/>
      <c r="J36" s="6"/>
      <c r="K36" s="6"/>
      <c r="L36" s="6"/>
      <c r="M36" s="4"/>
      <c r="N36" s="1" t="s">
        <v>95</v>
      </c>
      <c r="O36" s="1" t="s">
        <v>46</v>
      </c>
      <c r="P36" s="1" t="s">
        <v>46</v>
      </c>
      <c r="Q36" s="1" t="s">
        <v>64</v>
      </c>
      <c r="R36" s="1" t="s">
        <v>53</v>
      </c>
      <c r="S36" s="1" t="s">
        <v>54</v>
      </c>
      <c r="T36" s="1" t="s">
        <v>54</v>
      </c>
      <c r="AR36" s="1" t="s">
        <v>46</v>
      </c>
      <c r="AS36" s="1" t="s">
        <v>46</v>
      </c>
      <c r="AU36" s="1" t="s">
        <v>96</v>
      </c>
      <c r="AV36">
        <v>18</v>
      </c>
    </row>
    <row r="37" spans="1:48" ht="30" customHeight="1" x14ac:dyDescent="0.3">
      <c r="A37" s="4" t="s">
        <v>97</v>
      </c>
      <c r="B37" s="4" t="s">
        <v>46</v>
      </c>
      <c r="C37" s="4" t="s">
        <v>58</v>
      </c>
      <c r="D37" s="5">
        <v>6</v>
      </c>
      <c r="E37" s="6"/>
      <c r="F37" s="6"/>
      <c r="G37" s="6"/>
      <c r="H37" s="6"/>
      <c r="I37" s="6"/>
      <c r="J37" s="6"/>
      <c r="K37" s="6"/>
      <c r="L37" s="6"/>
      <c r="M37" s="4"/>
      <c r="N37" s="1" t="s">
        <v>98</v>
      </c>
      <c r="O37" s="1" t="s">
        <v>46</v>
      </c>
      <c r="P37" s="1" t="s">
        <v>46</v>
      </c>
      <c r="Q37" s="1" t="s">
        <v>64</v>
      </c>
      <c r="R37" s="1" t="s">
        <v>53</v>
      </c>
      <c r="S37" s="1" t="s">
        <v>54</v>
      </c>
      <c r="T37" s="1" t="s">
        <v>54</v>
      </c>
      <c r="AR37" s="1" t="s">
        <v>46</v>
      </c>
      <c r="AS37" s="1" t="s">
        <v>46</v>
      </c>
      <c r="AU37" s="1" t="s">
        <v>99</v>
      </c>
      <c r="AV37">
        <v>19</v>
      </c>
    </row>
    <row r="38" spans="1:48" ht="30" customHeight="1" x14ac:dyDescent="0.3">
      <c r="A38" s="4" t="s">
        <v>100</v>
      </c>
      <c r="B38" s="4" t="s">
        <v>101</v>
      </c>
      <c r="C38" s="4" t="s">
        <v>58</v>
      </c>
      <c r="D38" s="5"/>
      <c r="E38" s="6"/>
      <c r="F38" s="6"/>
      <c r="G38" s="6"/>
      <c r="H38" s="6"/>
      <c r="I38" s="6"/>
      <c r="J38" s="6"/>
      <c r="K38" s="6"/>
      <c r="L38" s="6"/>
      <c r="M38" s="4"/>
      <c r="N38" s="1" t="s">
        <v>102</v>
      </c>
      <c r="O38" s="1" t="s">
        <v>46</v>
      </c>
      <c r="P38" s="1" t="s">
        <v>46</v>
      </c>
      <c r="Q38" s="1" t="s">
        <v>64</v>
      </c>
      <c r="R38" s="1" t="s">
        <v>53</v>
      </c>
      <c r="S38" s="1" t="s">
        <v>54</v>
      </c>
      <c r="T38" s="1" t="s">
        <v>54</v>
      </c>
      <c r="AR38" s="1" t="s">
        <v>46</v>
      </c>
      <c r="AS38" s="1" t="s">
        <v>46</v>
      </c>
      <c r="AU38" s="1" t="s">
        <v>103</v>
      </c>
      <c r="AV38">
        <v>87</v>
      </c>
    </row>
    <row r="39" spans="1:48" ht="30" customHeight="1" x14ac:dyDescent="0.3">
      <c r="A39" s="4" t="s">
        <v>104</v>
      </c>
      <c r="B39" s="4" t="s">
        <v>105</v>
      </c>
      <c r="C39" s="4" t="s">
        <v>58</v>
      </c>
      <c r="D39" s="5"/>
      <c r="E39" s="6"/>
      <c r="F39" s="6"/>
      <c r="G39" s="6"/>
      <c r="H39" s="6"/>
      <c r="I39" s="6"/>
      <c r="J39" s="6"/>
      <c r="K39" s="6"/>
      <c r="L39" s="6"/>
      <c r="M39" s="4"/>
      <c r="N39" s="1" t="s">
        <v>106</v>
      </c>
      <c r="O39" s="1" t="s">
        <v>46</v>
      </c>
      <c r="P39" s="1" t="s">
        <v>46</v>
      </c>
      <c r="Q39" s="1" t="s">
        <v>64</v>
      </c>
      <c r="R39" s="1" t="s">
        <v>53</v>
      </c>
      <c r="S39" s="1" t="s">
        <v>54</v>
      </c>
      <c r="T39" s="1" t="s">
        <v>54</v>
      </c>
      <c r="AR39" s="1" t="s">
        <v>46</v>
      </c>
      <c r="AS39" s="1" t="s">
        <v>46</v>
      </c>
      <c r="AU39" s="1" t="s">
        <v>107</v>
      </c>
      <c r="AV39">
        <v>89</v>
      </c>
    </row>
    <row r="40" spans="1:48" ht="30" customHeight="1" x14ac:dyDescent="0.3">
      <c r="A40" s="4" t="s">
        <v>108</v>
      </c>
      <c r="B40" s="4" t="s">
        <v>109</v>
      </c>
      <c r="C40" s="4" t="s">
        <v>110</v>
      </c>
      <c r="D40" s="5">
        <v>80</v>
      </c>
      <c r="E40" s="6"/>
      <c r="F40" s="6"/>
      <c r="G40" s="6"/>
      <c r="H40" s="6"/>
      <c r="I40" s="6"/>
      <c r="J40" s="6"/>
      <c r="K40" s="6"/>
      <c r="L40" s="6"/>
      <c r="M40" s="4"/>
      <c r="N40" s="1" t="s">
        <v>111</v>
      </c>
      <c r="O40" s="1" t="s">
        <v>46</v>
      </c>
      <c r="P40" s="1" t="s">
        <v>46</v>
      </c>
      <c r="Q40" s="1" t="s">
        <v>64</v>
      </c>
      <c r="R40" s="1" t="s">
        <v>53</v>
      </c>
      <c r="S40" s="1" t="s">
        <v>54</v>
      </c>
      <c r="T40" s="1" t="s">
        <v>54</v>
      </c>
      <c r="AR40" s="1" t="s">
        <v>46</v>
      </c>
      <c r="AS40" s="1" t="s">
        <v>46</v>
      </c>
      <c r="AU40" s="1" t="s">
        <v>112</v>
      </c>
      <c r="AV40">
        <v>98</v>
      </c>
    </row>
    <row r="41" spans="1:48" ht="30" customHeight="1" x14ac:dyDescent="0.3">
      <c r="A41" s="4" t="s">
        <v>113</v>
      </c>
      <c r="B41" s="4" t="s">
        <v>114</v>
      </c>
      <c r="C41" s="4" t="s">
        <v>110</v>
      </c>
      <c r="D41" s="5">
        <v>3</v>
      </c>
      <c r="E41" s="6"/>
      <c r="F41" s="6"/>
      <c r="G41" s="6"/>
      <c r="H41" s="6"/>
      <c r="I41" s="6"/>
      <c r="J41" s="6"/>
      <c r="K41" s="6"/>
      <c r="L41" s="6"/>
      <c r="M41" s="4"/>
      <c r="N41" s="1" t="s">
        <v>115</v>
      </c>
      <c r="O41" s="1" t="s">
        <v>46</v>
      </c>
      <c r="P41" s="1" t="s">
        <v>46</v>
      </c>
      <c r="Q41" s="1" t="s">
        <v>64</v>
      </c>
      <c r="R41" s="1" t="s">
        <v>53</v>
      </c>
      <c r="S41" s="1" t="s">
        <v>54</v>
      </c>
      <c r="T41" s="1" t="s">
        <v>54</v>
      </c>
      <c r="AR41" s="1" t="s">
        <v>46</v>
      </c>
      <c r="AS41" s="1" t="s">
        <v>46</v>
      </c>
      <c r="AU41" s="1" t="s">
        <v>116</v>
      </c>
      <c r="AV41">
        <v>25</v>
      </c>
    </row>
    <row r="42" spans="1:48" ht="30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48" ht="30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48" ht="30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48" ht="30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48" ht="30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48" ht="30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48" ht="30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48" ht="30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48" ht="30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48" ht="30" customHeight="1" x14ac:dyDescent="0.3">
      <c r="A51" s="4" t="s">
        <v>61</v>
      </c>
      <c r="B51" s="5"/>
      <c r="C51" s="5"/>
      <c r="D51" s="5"/>
      <c r="E51" s="5"/>
      <c r="F51" s="6"/>
      <c r="G51" s="5"/>
      <c r="H51" s="6"/>
      <c r="I51" s="5"/>
      <c r="J51" s="6"/>
      <c r="K51" s="5"/>
      <c r="L51" s="6"/>
      <c r="M51" s="5"/>
      <c r="N51" t="s">
        <v>62</v>
      </c>
    </row>
    <row r="52" spans="1:48" ht="30" customHeight="1" x14ac:dyDescent="0.3">
      <c r="A52" s="4" t="s">
        <v>117</v>
      </c>
      <c r="B52" s="4" t="s">
        <v>46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Q52" s="1" t="s">
        <v>118</v>
      </c>
    </row>
    <row r="53" spans="1:48" ht="30" customHeight="1" x14ac:dyDescent="0.3">
      <c r="A53" s="4" t="s">
        <v>119</v>
      </c>
      <c r="B53" s="4" t="s">
        <v>120</v>
      </c>
      <c r="C53" s="4" t="s">
        <v>110</v>
      </c>
      <c r="D53" s="5">
        <v>16</v>
      </c>
      <c r="E53" s="6"/>
      <c r="F53" s="6"/>
      <c r="G53" s="6"/>
      <c r="H53" s="6"/>
      <c r="I53" s="6"/>
      <c r="J53" s="6"/>
      <c r="K53" s="6"/>
      <c r="L53" s="6"/>
      <c r="M53" s="4"/>
      <c r="N53" s="1" t="s">
        <v>121</v>
      </c>
      <c r="O53" s="1" t="s">
        <v>46</v>
      </c>
      <c r="P53" s="1" t="s">
        <v>46</v>
      </c>
      <c r="Q53" s="1" t="s">
        <v>118</v>
      </c>
      <c r="R53" s="1" t="s">
        <v>53</v>
      </c>
      <c r="S53" s="1" t="s">
        <v>54</v>
      </c>
      <c r="T53" s="1" t="s">
        <v>54</v>
      </c>
      <c r="AR53" s="1" t="s">
        <v>46</v>
      </c>
      <c r="AS53" s="1" t="s">
        <v>46</v>
      </c>
      <c r="AU53" s="1" t="s">
        <v>122</v>
      </c>
      <c r="AV53">
        <v>42</v>
      </c>
    </row>
    <row r="54" spans="1:48" ht="30" customHeight="1" x14ac:dyDescent="0.3">
      <c r="A54" s="4" t="s">
        <v>123</v>
      </c>
      <c r="B54" s="4" t="s">
        <v>124</v>
      </c>
      <c r="C54" s="4" t="s">
        <v>110</v>
      </c>
      <c r="D54" s="5"/>
      <c r="E54" s="6"/>
      <c r="F54" s="6"/>
      <c r="G54" s="6"/>
      <c r="H54" s="6"/>
      <c r="I54" s="6"/>
      <c r="J54" s="6"/>
      <c r="K54" s="6"/>
      <c r="L54" s="6"/>
      <c r="M54" s="4"/>
      <c r="N54" s="1" t="s">
        <v>125</v>
      </c>
      <c r="O54" s="1" t="s">
        <v>46</v>
      </c>
      <c r="P54" s="1" t="s">
        <v>46</v>
      </c>
      <c r="Q54" s="1" t="s">
        <v>118</v>
      </c>
      <c r="R54" s="1" t="s">
        <v>53</v>
      </c>
      <c r="S54" s="1" t="s">
        <v>54</v>
      </c>
      <c r="T54" s="1" t="s">
        <v>54</v>
      </c>
      <c r="AR54" s="1" t="s">
        <v>46</v>
      </c>
      <c r="AS54" s="1" t="s">
        <v>46</v>
      </c>
      <c r="AU54" s="1" t="s">
        <v>126</v>
      </c>
      <c r="AV54">
        <v>40</v>
      </c>
    </row>
    <row r="55" spans="1:48" ht="30" customHeight="1" x14ac:dyDescent="0.3">
      <c r="A55" s="4" t="s">
        <v>127</v>
      </c>
      <c r="B55" s="4" t="s">
        <v>128</v>
      </c>
      <c r="C55" s="4" t="s">
        <v>110</v>
      </c>
      <c r="D55" s="5">
        <v>5</v>
      </c>
      <c r="E55" s="6"/>
      <c r="F55" s="6"/>
      <c r="G55" s="6"/>
      <c r="H55" s="6"/>
      <c r="I55" s="6"/>
      <c r="J55" s="6"/>
      <c r="K55" s="6"/>
      <c r="L55" s="6"/>
      <c r="M55" s="4"/>
      <c r="N55" s="1" t="s">
        <v>129</v>
      </c>
      <c r="O55" s="1" t="s">
        <v>46</v>
      </c>
      <c r="P55" s="1" t="s">
        <v>46</v>
      </c>
      <c r="Q55" s="1" t="s">
        <v>118</v>
      </c>
      <c r="R55" s="1" t="s">
        <v>53</v>
      </c>
      <c r="S55" s="1" t="s">
        <v>54</v>
      </c>
      <c r="T55" s="1" t="s">
        <v>54</v>
      </c>
      <c r="AR55" s="1" t="s">
        <v>46</v>
      </c>
      <c r="AS55" s="1" t="s">
        <v>46</v>
      </c>
      <c r="AU55" s="1" t="s">
        <v>130</v>
      </c>
      <c r="AV55">
        <v>29</v>
      </c>
    </row>
    <row r="56" spans="1:48" ht="30" customHeight="1" x14ac:dyDescent="0.3">
      <c r="A56" s="4" t="s">
        <v>131</v>
      </c>
      <c r="B56" s="4" t="s">
        <v>132</v>
      </c>
      <c r="C56" s="4" t="s">
        <v>110</v>
      </c>
      <c r="D56" s="5">
        <v>10</v>
      </c>
      <c r="E56" s="6"/>
      <c r="F56" s="6"/>
      <c r="G56" s="6"/>
      <c r="H56" s="6"/>
      <c r="I56" s="6"/>
      <c r="J56" s="6"/>
      <c r="K56" s="6"/>
      <c r="L56" s="6"/>
      <c r="M56" s="4"/>
      <c r="N56" s="1" t="s">
        <v>133</v>
      </c>
      <c r="O56" s="1" t="s">
        <v>46</v>
      </c>
      <c r="P56" s="1" t="s">
        <v>46</v>
      </c>
      <c r="Q56" s="1" t="s">
        <v>118</v>
      </c>
      <c r="R56" s="1" t="s">
        <v>53</v>
      </c>
      <c r="S56" s="1" t="s">
        <v>54</v>
      </c>
      <c r="T56" s="1" t="s">
        <v>54</v>
      </c>
      <c r="AR56" s="1" t="s">
        <v>46</v>
      </c>
      <c r="AS56" s="1" t="s">
        <v>46</v>
      </c>
      <c r="AU56" s="1" t="s">
        <v>134</v>
      </c>
      <c r="AV56">
        <v>38</v>
      </c>
    </row>
    <row r="57" spans="1:48" ht="30" customHeight="1" x14ac:dyDescent="0.3">
      <c r="A57" s="4" t="s">
        <v>131</v>
      </c>
      <c r="B57" s="4" t="s">
        <v>135</v>
      </c>
      <c r="C57" s="4" t="s">
        <v>110</v>
      </c>
      <c r="D57" s="5">
        <v>3</v>
      </c>
      <c r="E57" s="6"/>
      <c r="F57" s="6"/>
      <c r="G57" s="6"/>
      <c r="H57" s="6"/>
      <c r="I57" s="6"/>
      <c r="J57" s="6"/>
      <c r="K57" s="6"/>
      <c r="L57" s="6"/>
      <c r="M57" s="4"/>
      <c r="N57" s="1" t="s">
        <v>136</v>
      </c>
      <c r="O57" s="1" t="s">
        <v>46</v>
      </c>
      <c r="P57" s="1" t="s">
        <v>46</v>
      </c>
      <c r="Q57" s="1" t="s">
        <v>118</v>
      </c>
      <c r="R57" s="1" t="s">
        <v>53</v>
      </c>
      <c r="S57" s="1" t="s">
        <v>54</v>
      </c>
      <c r="T57" s="1" t="s">
        <v>54</v>
      </c>
      <c r="AR57" s="1" t="s">
        <v>46</v>
      </c>
      <c r="AS57" s="1" t="s">
        <v>46</v>
      </c>
      <c r="AU57" s="1" t="s">
        <v>137</v>
      </c>
      <c r="AV57">
        <v>39</v>
      </c>
    </row>
    <row r="58" spans="1:48" ht="30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48" ht="30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48" ht="30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48" ht="30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48" ht="30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48" ht="30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48" ht="30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48" ht="30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48" ht="30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48" ht="30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48" ht="30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48" ht="30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48" ht="30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48" ht="30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48" ht="30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48" ht="30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48" ht="30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48" ht="30" customHeight="1" x14ac:dyDescent="0.3">
      <c r="A75" s="4" t="s">
        <v>61</v>
      </c>
      <c r="B75" s="5"/>
      <c r="C75" s="5"/>
      <c r="D75" s="5"/>
      <c r="E75" s="5"/>
      <c r="F75" s="6"/>
      <c r="G75" s="5"/>
      <c r="H75" s="6"/>
      <c r="I75" s="5"/>
      <c r="J75" s="6"/>
      <c r="K75" s="5"/>
      <c r="L75" s="6"/>
      <c r="M75" s="5"/>
      <c r="N75" t="s">
        <v>62</v>
      </c>
    </row>
    <row r="76" spans="1:48" ht="30" customHeight="1" x14ac:dyDescent="0.3">
      <c r="A76" s="4" t="s">
        <v>138</v>
      </c>
      <c r="B76" s="4" t="s">
        <v>46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Q76" s="1" t="s">
        <v>139</v>
      </c>
    </row>
    <row r="77" spans="1:48" ht="30" customHeight="1" x14ac:dyDescent="0.3">
      <c r="A77" s="4" t="s">
        <v>140</v>
      </c>
      <c r="B77" s="4" t="s">
        <v>141</v>
      </c>
      <c r="C77" s="4" t="s">
        <v>142</v>
      </c>
      <c r="D77" s="5">
        <v>1</v>
      </c>
      <c r="E77" s="6"/>
      <c r="F77" s="6"/>
      <c r="G77" s="6"/>
      <c r="H77" s="6"/>
      <c r="I77" s="6"/>
      <c r="J77" s="6"/>
      <c r="K77" s="6"/>
      <c r="L77" s="6"/>
      <c r="M77" s="4"/>
      <c r="N77" s="1" t="s">
        <v>143</v>
      </c>
      <c r="O77" s="1" t="s">
        <v>46</v>
      </c>
      <c r="P77" s="1" t="s">
        <v>46</v>
      </c>
      <c r="Q77" s="1" t="s">
        <v>139</v>
      </c>
      <c r="R77" s="1" t="s">
        <v>53</v>
      </c>
      <c r="S77" s="1" t="s">
        <v>54</v>
      </c>
      <c r="T77" s="1" t="s">
        <v>54</v>
      </c>
      <c r="AR77" s="1" t="s">
        <v>46</v>
      </c>
      <c r="AS77" s="1" t="s">
        <v>46</v>
      </c>
      <c r="AU77" s="1" t="s">
        <v>144</v>
      </c>
      <c r="AV77">
        <v>50</v>
      </c>
    </row>
    <row r="78" spans="1:48" ht="30" customHeight="1" x14ac:dyDescent="0.3">
      <c r="A78" s="4" t="s">
        <v>145</v>
      </c>
      <c r="B78" s="4" t="s">
        <v>146</v>
      </c>
      <c r="C78" s="4" t="s">
        <v>142</v>
      </c>
      <c r="D78" s="5">
        <v>1</v>
      </c>
      <c r="E78" s="6"/>
      <c r="F78" s="6"/>
      <c r="G78" s="6"/>
      <c r="H78" s="6"/>
      <c r="I78" s="6"/>
      <c r="J78" s="6"/>
      <c r="K78" s="6"/>
      <c r="L78" s="6"/>
      <c r="M78" s="4"/>
      <c r="N78" s="1" t="s">
        <v>147</v>
      </c>
      <c r="O78" s="1" t="s">
        <v>46</v>
      </c>
      <c r="P78" s="1" t="s">
        <v>46</v>
      </c>
      <c r="Q78" s="1" t="s">
        <v>139</v>
      </c>
      <c r="R78" s="1" t="s">
        <v>53</v>
      </c>
      <c r="S78" s="1" t="s">
        <v>54</v>
      </c>
      <c r="T78" s="1" t="s">
        <v>54</v>
      </c>
      <c r="AR78" s="1" t="s">
        <v>46</v>
      </c>
      <c r="AS78" s="1" t="s">
        <v>46</v>
      </c>
      <c r="AU78" s="1" t="s">
        <v>148</v>
      </c>
      <c r="AV78">
        <v>51</v>
      </c>
    </row>
    <row r="79" spans="1:48" ht="30" customHeight="1" x14ac:dyDescent="0.3">
      <c r="A79" s="4" t="s">
        <v>149</v>
      </c>
      <c r="B79" s="4" t="s">
        <v>150</v>
      </c>
      <c r="C79" s="4" t="s">
        <v>58</v>
      </c>
      <c r="D79" s="5">
        <v>32</v>
      </c>
      <c r="E79" s="6"/>
      <c r="F79" s="6"/>
      <c r="G79" s="6"/>
      <c r="H79" s="6"/>
      <c r="I79" s="6"/>
      <c r="J79" s="6"/>
      <c r="K79" s="6"/>
      <c r="L79" s="6"/>
      <c r="M79" s="4"/>
      <c r="N79" s="1" t="s">
        <v>151</v>
      </c>
      <c r="O79" s="1" t="s">
        <v>46</v>
      </c>
      <c r="P79" s="1" t="s">
        <v>46</v>
      </c>
      <c r="Q79" s="1" t="s">
        <v>139</v>
      </c>
      <c r="R79" s="1" t="s">
        <v>54</v>
      </c>
      <c r="S79" s="1" t="s">
        <v>54</v>
      </c>
      <c r="T79" s="1" t="s">
        <v>53</v>
      </c>
      <c r="AR79" s="1" t="s">
        <v>46</v>
      </c>
      <c r="AS79" s="1" t="s">
        <v>46</v>
      </c>
      <c r="AU79" s="1" t="s">
        <v>152</v>
      </c>
      <c r="AV79">
        <v>49</v>
      </c>
    </row>
    <row r="80" spans="1:48" ht="30" customHeight="1" x14ac:dyDescent="0.3">
      <c r="A80" s="4" t="s">
        <v>153</v>
      </c>
      <c r="B80" s="4" t="s">
        <v>154</v>
      </c>
      <c r="C80" s="4" t="s">
        <v>58</v>
      </c>
      <c r="D80" s="5">
        <v>32</v>
      </c>
      <c r="E80" s="6"/>
      <c r="F80" s="6"/>
      <c r="G80" s="6"/>
      <c r="H80" s="6"/>
      <c r="I80" s="6"/>
      <c r="J80" s="6"/>
      <c r="K80" s="6"/>
      <c r="L80" s="6"/>
      <c r="M80" s="4"/>
      <c r="N80" s="1" t="s">
        <v>155</v>
      </c>
      <c r="O80" s="1" t="s">
        <v>46</v>
      </c>
      <c r="P80" s="1" t="s">
        <v>46</v>
      </c>
      <c r="Q80" s="1" t="s">
        <v>139</v>
      </c>
      <c r="R80" s="1" t="s">
        <v>53</v>
      </c>
      <c r="S80" s="1" t="s">
        <v>54</v>
      </c>
      <c r="T80" s="1" t="s">
        <v>54</v>
      </c>
      <c r="AR80" s="1" t="s">
        <v>46</v>
      </c>
      <c r="AS80" s="1" t="s">
        <v>46</v>
      </c>
      <c r="AU80" s="1" t="s">
        <v>156</v>
      </c>
      <c r="AV80">
        <v>108</v>
      </c>
    </row>
    <row r="81" spans="1:48" ht="30" customHeight="1" x14ac:dyDescent="0.3">
      <c r="A81" s="4" t="s">
        <v>157</v>
      </c>
      <c r="B81" s="4" t="s">
        <v>158</v>
      </c>
      <c r="C81" s="4" t="s">
        <v>110</v>
      </c>
      <c r="D81" s="5">
        <v>182</v>
      </c>
      <c r="E81" s="6"/>
      <c r="F81" s="6"/>
      <c r="G81" s="6"/>
      <c r="H81" s="6"/>
      <c r="I81" s="6"/>
      <c r="J81" s="6"/>
      <c r="K81" s="6"/>
      <c r="L81" s="6"/>
      <c r="M81" s="4"/>
      <c r="N81" s="1" t="s">
        <v>159</v>
      </c>
      <c r="O81" s="1" t="s">
        <v>46</v>
      </c>
      <c r="P81" s="1" t="s">
        <v>46</v>
      </c>
      <c r="Q81" s="1" t="s">
        <v>139</v>
      </c>
      <c r="R81" s="1" t="s">
        <v>53</v>
      </c>
      <c r="S81" s="1" t="s">
        <v>54</v>
      </c>
      <c r="T81" s="1" t="s">
        <v>54</v>
      </c>
      <c r="AR81" s="1" t="s">
        <v>46</v>
      </c>
      <c r="AS81" s="1" t="s">
        <v>46</v>
      </c>
      <c r="AU81" s="1" t="s">
        <v>160</v>
      </c>
      <c r="AV81">
        <v>106</v>
      </c>
    </row>
    <row r="82" spans="1:48" ht="30" customHeight="1" x14ac:dyDescent="0.3">
      <c r="A82" s="4" t="s">
        <v>161</v>
      </c>
      <c r="B82" s="4" t="s">
        <v>162</v>
      </c>
      <c r="C82" s="4" t="s">
        <v>110</v>
      </c>
      <c r="D82" s="5">
        <v>72</v>
      </c>
      <c r="E82" s="6"/>
      <c r="F82" s="6"/>
      <c r="G82" s="6"/>
      <c r="H82" s="6"/>
      <c r="I82" s="6"/>
      <c r="J82" s="6"/>
      <c r="K82" s="6"/>
      <c r="L82" s="6"/>
      <c r="M82" s="4"/>
      <c r="N82" s="1" t="s">
        <v>163</v>
      </c>
      <c r="O82" s="1" t="s">
        <v>46</v>
      </c>
      <c r="P82" s="1" t="s">
        <v>46</v>
      </c>
      <c r="Q82" s="1" t="s">
        <v>139</v>
      </c>
      <c r="R82" s="1" t="s">
        <v>53</v>
      </c>
      <c r="S82" s="1" t="s">
        <v>54</v>
      </c>
      <c r="T82" s="1" t="s">
        <v>54</v>
      </c>
      <c r="AR82" s="1" t="s">
        <v>46</v>
      </c>
      <c r="AS82" s="1" t="s">
        <v>46</v>
      </c>
      <c r="AU82" s="1" t="s">
        <v>164</v>
      </c>
      <c r="AV82">
        <v>27</v>
      </c>
    </row>
    <row r="83" spans="1:48" ht="30" customHeight="1" x14ac:dyDescent="0.3">
      <c r="A83" s="4" t="s">
        <v>165</v>
      </c>
      <c r="B83" s="4" t="s">
        <v>46</v>
      </c>
      <c r="C83" s="4" t="s">
        <v>110</v>
      </c>
      <c r="D83" s="5">
        <v>38</v>
      </c>
      <c r="E83" s="6"/>
      <c r="F83" s="6"/>
      <c r="G83" s="6"/>
      <c r="H83" s="6"/>
      <c r="I83" s="6"/>
      <c r="J83" s="6"/>
      <c r="K83" s="6"/>
      <c r="L83" s="6"/>
      <c r="M83" s="4"/>
      <c r="N83" s="1" t="s">
        <v>166</v>
      </c>
      <c r="O83" s="1" t="s">
        <v>46</v>
      </c>
      <c r="P83" s="1" t="s">
        <v>46</v>
      </c>
      <c r="Q83" s="1" t="s">
        <v>139</v>
      </c>
      <c r="R83" s="1" t="s">
        <v>53</v>
      </c>
      <c r="S83" s="1" t="s">
        <v>54</v>
      </c>
      <c r="T83" s="1" t="s">
        <v>54</v>
      </c>
      <c r="AR83" s="1" t="s">
        <v>46</v>
      </c>
      <c r="AS83" s="1" t="s">
        <v>46</v>
      </c>
      <c r="AU83" s="1" t="s">
        <v>167</v>
      </c>
      <c r="AV83">
        <v>100</v>
      </c>
    </row>
    <row r="84" spans="1:48" ht="30" customHeight="1" x14ac:dyDescent="0.3">
      <c r="A84" s="4" t="s">
        <v>168</v>
      </c>
      <c r="B84" s="4" t="s">
        <v>169</v>
      </c>
      <c r="C84" s="4" t="s">
        <v>58</v>
      </c>
      <c r="D84" s="5">
        <v>24</v>
      </c>
      <c r="E84" s="6"/>
      <c r="F84" s="6"/>
      <c r="G84" s="6"/>
      <c r="H84" s="6"/>
      <c r="I84" s="6"/>
      <c r="J84" s="6"/>
      <c r="K84" s="6"/>
      <c r="L84" s="6"/>
      <c r="M84" s="4"/>
      <c r="N84" s="1" t="s">
        <v>170</v>
      </c>
      <c r="O84" s="1" t="s">
        <v>46</v>
      </c>
      <c r="P84" s="1" t="s">
        <v>46</v>
      </c>
      <c r="Q84" s="1" t="s">
        <v>139</v>
      </c>
      <c r="R84" s="1" t="s">
        <v>54</v>
      </c>
      <c r="S84" s="1" t="s">
        <v>54</v>
      </c>
      <c r="T84" s="1" t="s">
        <v>53</v>
      </c>
      <c r="AR84" s="1" t="s">
        <v>46</v>
      </c>
      <c r="AS84" s="1" t="s">
        <v>46</v>
      </c>
      <c r="AU84" s="1" t="s">
        <v>171</v>
      </c>
      <c r="AV84">
        <v>47</v>
      </c>
    </row>
    <row r="85" spans="1:48" ht="30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48" ht="30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48" ht="30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48" ht="30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48" ht="30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48" ht="30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48" ht="30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48" ht="30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48" ht="30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48" ht="30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48" ht="30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48" ht="30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48" ht="30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48" ht="30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48" ht="30" customHeight="1" x14ac:dyDescent="0.3">
      <c r="A99" s="4" t="s">
        <v>61</v>
      </c>
      <c r="B99" s="5"/>
      <c r="C99" s="5"/>
      <c r="D99" s="5"/>
      <c r="E99" s="5"/>
      <c r="F99" s="6"/>
      <c r="G99" s="5"/>
      <c r="H99" s="6"/>
      <c r="I99" s="5"/>
      <c r="J99" s="6"/>
      <c r="K99" s="5"/>
      <c r="L99" s="6"/>
      <c r="M99" s="5"/>
      <c r="N99" t="s">
        <v>62</v>
      </c>
    </row>
    <row r="100" spans="1:48" ht="30" customHeight="1" x14ac:dyDescent="0.3">
      <c r="A100" s="4" t="s">
        <v>172</v>
      </c>
      <c r="B100" s="4" t="s">
        <v>46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Q100" s="1" t="s">
        <v>173</v>
      </c>
    </row>
    <row r="101" spans="1:48" ht="30" customHeight="1" x14ac:dyDescent="0.3">
      <c r="A101" s="4" t="s">
        <v>174</v>
      </c>
      <c r="B101" s="4" t="s">
        <v>175</v>
      </c>
      <c r="C101" s="4" t="s">
        <v>58</v>
      </c>
      <c r="D101" s="5">
        <v>17</v>
      </c>
      <c r="E101" s="6"/>
      <c r="F101" s="6"/>
      <c r="G101" s="6"/>
      <c r="H101" s="6"/>
      <c r="I101" s="6"/>
      <c r="J101" s="6"/>
      <c r="K101" s="6"/>
      <c r="L101" s="6"/>
      <c r="M101" s="4"/>
      <c r="N101" s="1" t="s">
        <v>176</v>
      </c>
      <c r="O101" s="1" t="s">
        <v>46</v>
      </c>
      <c r="P101" s="1" t="s">
        <v>46</v>
      </c>
      <c r="Q101" s="1" t="s">
        <v>173</v>
      </c>
      <c r="R101" s="1" t="s">
        <v>53</v>
      </c>
      <c r="S101" s="1" t="s">
        <v>54</v>
      </c>
      <c r="T101" s="1" t="s">
        <v>54</v>
      </c>
      <c r="AR101" s="1" t="s">
        <v>46</v>
      </c>
      <c r="AS101" s="1" t="s">
        <v>46</v>
      </c>
      <c r="AU101" s="1" t="s">
        <v>177</v>
      </c>
      <c r="AV101">
        <v>56</v>
      </c>
    </row>
    <row r="102" spans="1:48" ht="30" customHeight="1" x14ac:dyDescent="0.3">
      <c r="A102" s="4" t="s">
        <v>174</v>
      </c>
      <c r="B102" s="4" t="s">
        <v>178</v>
      </c>
      <c r="C102" s="4" t="s">
        <v>58</v>
      </c>
      <c r="D102" s="5"/>
      <c r="E102" s="6"/>
      <c r="F102" s="6"/>
      <c r="G102" s="6"/>
      <c r="H102" s="6"/>
      <c r="I102" s="6"/>
      <c r="J102" s="6"/>
      <c r="K102" s="6"/>
      <c r="L102" s="6"/>
      <c r="M102" s="4"/>
      <c r="N102" s="1" t="s">
        <v>179</v>
      </c>
      <c r="O102" s="1" t="s">
        <v>46</v>
      </c>
      <c r="P102" s="1" t="s">
        <v>46</v>
      </c>
      <c r="Q102" s="1" t="s">
        <v>173</v>
      </c>
      <c r="R102" s="1" t="s">
        <v>53</v>
      </c>
      <c r="S102" s="1" t="s">
        <v>54</v>
      </c>
      <c r="T102" s="1" t="s">
        <v>54</v>
      </c>
      <c r="AR102" s="1" t="s">
        <v>46</v>
      </c>
      <c r="AS102" s="1" t="s">
        <v>46</v>
      </c>
      <c r="AU102" s="1" t="s">
        <v>180</v>
      </c>
      <c r="AV102">
        <v>57</v>
      </c>
    </row>
    <row r="103" spans="1:48" ht="30" customHeight="1" x14ac:dyDescent="0.3">
      <c r="A103" s="4" t="s">
        <v>181</v>
      </c>
      <c r="B103" s="4" t="s">
        <v>182</v>
      </c>
      <c r="C103" s="4" t="s">
        <v>58</v>
      </c>
      <c r="D103" s="5">
        <v>16</v>
      </c>
      <c r="E103" s="6"/>
      <c r="F103" s="6"/>
      <c r="G103" s="6"/>
      <c r="H103" s="6"/>
      <c r="I103" s="6"/>
      <c r="J103" s="6"/>
      <c r="K103" s="6"/>
      <c r="L103" s="6"/>
      <c r="M103" s="4"/>
      <c r="N103" s="1" t="s">
        <v>183</v>
      </c>
      <c r="O103" s="1" t="s">
        <v>46</v>
      </c>
      <c r="P103" s="1" t="s">
        <v>46</v>
      </c>
      <c r="Q103" s="1" t="s">
        <v>173</v>
      </c>
      <c r="R103" s="1" t="s">
        <v>54</v>
      </c>
      <c r="S103" s="1" t="s">
        <v>54</v>
      </c>
      <c r="T103" s="1" t="s">
        <v>53</v>
      </c>
      <c r="AR103" s="1" t="s">
        <v>46</v>
      </c>
      <c r="AS103" s="1" t="s">
        <v>46</v>
      </c>
      <c r="AU103" s="1" t="s">
        <v>184</v>
      </c>
      <c r="AV103">
        <v>102</v>
      </c>
    </row>
    <row r="104" spans="1:48" ht="30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48" ht="30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48" ht="30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48" ht="30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48" ht="30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48" ht="30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48" ht="30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48" ht="30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48" ht="30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48" ht="30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48" ht="30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48" ht="30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48" ht="30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48" ht="30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48" ht="30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48" ht="30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48" ht="30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48" ht="30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48" ht="30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48" ht="30" customHeight="1" x14ac:dyDescent="0.3">
      <c r="A123" s="4" t="s">
        <v>61</v>
      </c>
      <c r="B123" s="5"/>
      <c r="C123" s="5"/>
      <c r="D123" s="5"/>
      <c r="E123" s="5"/>
      <c r="F123" s="6"/>
      <c r="G123" s="5"/>
      <c r="H123" s="6"/>
      <c r="I123" s="5"/>
      <c r="J123" s="6"/>
      <c r="K123" s="5"/>
      <c r="L123" s="6"/>
      <c r="M123" s="5"/>
      <c r="N123" t="s">
        <v>62</v>
      </c>
    </row>
    <row r="124" spans="1:48" ht="30" customHeight="1" x14ac:dyDescent="0.3">
      <c r="A124" s="4" t="s">
        <v>185</v>
      </c>
      <c r="B124" s="4" t="s">
        <v>46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Q124" s="1" t="s">
        <v>186</v>
      </c>
    </row>
    <row r="125" spans="1:48" ht="30" customHeight="1" x14ac:dyDescent="0.3">
      <c r="A125" s="4" t="s">
        <v>187</v>
      </c>
      <c r="B125" s="4" t="s">
        <v>46</v>
      </c>
      <c r="C125" s="4" t="s">
        <v>58</v>
      </c>
      <c r="D125" s="5">
        <v>171</v>
      </c>
      <c r="E125" s="6"/>
      <c r="F125" s="6"/>
      <c r="G125" s="6"/>
      <c r="H125" s="6"/>
      <c r="I125" s="6"/>
      <c r="J125" s="6"/>
      <c r="K125" s="6"/>
      <c r="L125" s="6"/>
      <c r="M125" s="4"/>
      <c r="N125" s="1" t="s">
        <v>188</v>
      </c>
      <c r="O125" s="1" t="s">
        <v>46</v>
      </c>
      <c r="P125" s="1" t="s">
        <v>46</v>
      </c>
      <c r="Q125" s="1" t="s">
        <v>186</v>
      </c>
      <c r="R125" s="1" t="s">
        <v>53</v>
      </c>
      <c r="S125" s="1" t="s">
        <v>54</v>
      </c>
      <c r="T125" s="1" t="s">
        <v>54</v>
      </c>
      <c r="AR125" s="1" t="s">
        <v>46</v>
      </c>
      <c r="AS125" s="1" t="s">
        <v>46</v>
      </c>
      <c r="AU125" s="1" t="s">
        <v>189</v>
      </c>
      <c r="AV125">
        <v>62</v>
      </c>
    </row>
    <row r="126" spans="1:48" ht="30" customHeight="1" x14ac:dyDescent="0.3">
      <c r="A126" s="4" t="s">
        <v>190</v>
      </c>
      <c r="B126" s="4" t="s">
        <v>191</v>
      </c>
      <c r="C126" s="4" t="s">
        <v>58</v>
      </c>
      <c r="D126" s="5">
        <v>84</v>
      </c>
      <c r="E126" s="6"/>
      <c r="F126" s="6"/>
      <c r="G126" s="6"/>
      <c r="H126" s="6"/>
      <c r="I126" s="6"/>
      <c r="J126" s="6"/>
      <c r="K126" s="6"/>
      <c r="L126" s="6"/>
      <c r="M126" s="4"/>
      <c r="N126" s="1" t="s">
        <v>192</v>
      </c>
      <c r="O126" s="1" t="s">
        <v>46</v>
      </c>
      <c r="P126" s="1" t="s">
        <v>46</v>
      </c>
      <c r="Q126" s="1" t="s">
        <v>186</v>
      </c>
      <c r="R126" s="1" t="s">
        <v>53</v>
      </c>
      <c r="S126" s="1" t="s">
        <v>54</v>
      </c>
      <c r="T126" s="1" t="s">
        <v>54</v>
      </c>
      <c r="AR126" s="1" t="s">
        <v>46</v>
      </c>
      <c r="AS126" s="1" t="s">
        <v>46</v>
      </c>
      <c r="AU126" s="1" t="s">
        <v>193</v>
      </c>
      <c r="AV126">
        <v>65</v>
      </c>
    </row>
    <row r="127" spans="1:48" ht="30" customHeight="1" x14ac:dyDescent="0.3">
      <c r="A127" s="4" t="s">
        <v>194</v>
      </c>
      <c r="B127" s="4" t="s">
        <v>195</v>
      </c>
      <c r="C127" s="4" t="s">
        <v>58</v>
      </c>
      <c r="D127" s="5">
        <v>179</v>
      </c>
      <c r="E127" s="6"/>
      <c r="F127" s="6"/>
      <c r="G127" s="6"/>
      <c r="H127" s="6"/>
      <c r="I127" s="6"/>
      <c r="J127" s="6"/>
      <c r="K127" s="6"/>
      <c r="L127" s="6"/>
      <c r="M127" s="4"/>
      <c r="N127" s="1" t="s">
        <v>196</v>
      </c>
      <c r="O127" s="1" t="s">
        <v>46</v>
      </c>
      <c r="P127" s="1" t="s">
        <v>46</v>
      </c>
      <c r="Q127" s="1" t="s">
        <v>186</v>
      </c>
      <c r="R127" s="1" t="s">
        <v>53</v>
      </c>
      <c r="S127" s="1" t="s">
        <v>54</v>
      </c>
      <c r="T127" s="1" t="s">
        <v>54</v>
      </c>
      <c r="AR127" s="1" t="s">
        <v>46</v>
      </c>
      <c r="AS127" s="1" t="s">
        <v>46</v>
      </c>
      <c r="AU127" s="1" t="s">
        <v>197</v>
      </c>
      <c r="AV127">
        <v>60</v>
      </c>
    </row>
    <row r="128" spans="1:48" ht="30" customHeight="1" x14ac:dyDescent="0.3">
      <c r="A128" s="4" t="s">
        <v>198</v>
      </c>
      <c r="B128" s="4" t="s">
        <v>46</v>
      </c>
      <c r="C128" s="4" t="s">
        <v>110</v>
      </c>
      <c r="D128" s="5">
        <v>14</v>
      </c>
      <c r="E128" s="6"/>
      <c r="F128" s="6"/>
      <c r="G128" s="6"/>
      <c r="H128" s="6"/>
      <c r="I128" s="6"/>
      <c r="J128" s="6"/>
      <c r="K128" s="6"/>
      <c r="L128" s="6"/>
      <c r="M128" s="4"/>
      <c r="N128" s="1" t="s">
        <v>199</v>
      </c>
      <c r="O128" s="1" t="s">
        <v>46</v>
      </c>
      <c r="P128" s="1" t="s">
        <v>46</v>
      </c>
      <c r="Q128" s="1" t="s">
        <v>186</v>
      </c>
      <c r="R128" s="1" t="s">
        <v>53</v>
      </c>
      <c r="S128" s="1" t="s">
        <v>54</v>
      </c>
      <c r="T128" s="1" t="s">
        <v>54</v>
      </c>
      <c r="AR128" s="1" t="s">
        <v>46</v>
      </c>
      <c r="AS128" s="1" t="s">
        <v>46</v>
      </c>
      <c r="AU128" s="1" t="s">
        <v>200</v>
      </c>
      <c r="AV128">
        <v>63</v>
      </c>
    </row>
    <row r="129" spans="1:48" ht="30" customHeight="1" x14ac:dyDescent="0.3">
      <c r="A129" s="4" t="s">
        <v>201</v>
      </c>
      <c r="B129" s="4" t="s">
        <v>46</v>
      </c>
      <c r="C129" s="4" t="s">
        <v>58</v>
      </c>
      <c r="D129" s="5">
        <v>13</v>
      </c>
      <c r="E129" s="6"/>
      <c r="F129" s="6"/>
      <c r="G129" s="6"/>
      <c r="H129" s="6"/>
      <c r="I129" s="6"/>
      <c r="J129" s="6"/>
      <c r="K129" s="6"/>
      <c r="L129" s="6"/>
      <c r="M129" s="4"/>
      <c r="N129" s="1" t="s">
        <v>202</v>
      </c>
      <c r="O129" s="1" t="s">
        <v>46</v>
      </c>
      <c r="P129" s="1" t="s">
        <v>46</v>
      </c>
      <c r="Q129" s="1" t="s">
        <v>186</v>
      </c>
      <c r="R129" s="1" t="s">
        <v>53</v>
      </c>
      <c r="S129" s="1" t="s">
        <v>54</v>
      </c>
      <c r="T129" s="1" t="s">
        <v>54</v>
      </c>
      <c r="AR129" s="1" t="s">
        <v>46</v>
      </c>
      <c r="AS129" s="1" t="s">
        <v>46</v>
      </c>
      <c r="AU129" s="1" t="s">
        <v>203</v>
      </c>
      <c r="AV129">
        <v>66</v>
      </c>
    </row>
    <row r="130" spans="1:48" ht="30" customHeight="1" x14ac:dyDescent="0.3">
      <c r="A130" s="4" t="s">
        <v>204</v>
      </c>
      <c r="B130" s="4" t="s">
        <v>46</v>
      </c>
      <c r="C130" s="4" t="s">
        <v>58</v>
      </c>
      <c r="D130" s="5">
        <v>12</v>
      </c>
      <c r="E130" s="6"/>
      <c r="F130" s="6"/>
      <c r="G130" s="6"/>
      <c r="H130" s="6"/>
      <c r="I130" s="6"/>
      <c r="J130" s="6"/>
      <c r="K130" s="6"/>
      <c r="L130" s="6"/>
      <c r="M130" s="4"/>
      <c r="N130" s="1" t="s">
        <v>205</v>
      </c>
      <c r="O130" s="1" t="s">
        <v>46</v>
      </c>
      <c r="P130" s="1" t="s">
        <v>46</v>
      </c>
      <c r="Q130" s="1" t="s">
        <v>186</v>
      </c>
      <c r="R130" s="1" t="s">
        <v>53</v>
      </c>
      <c r="S130" s="1" t="s">
        <v>54</v>
      </c>
      <c r="T130" s="1" t="s">
        <v>54</v>
      </c>
      <c r="AR130" s="1" t="s">
        <v>46</v>
      </c>
      <c r="AS130" s="1" t="s">
        <v>46</v>
      </c>
      <c r="AU130" s="1" t="s">
        <v>206</v>
      </c>
      <c r="AV130">
        <v>67</v>
      </c>
    </row>
    <row r="131" spans="1:48" ht="30" customHeight="1" x14ac:dyDescent="0.3">
      <c r="A131" s="4" t="s">
        <v>207</v>
      </c>
      <c r="B131" s="4" t="s">
        <v>46</v>
      </c>
      <c r="C131" s="4" t="s">
        <v>58</v>
      </c>
      <c r="D131" s="5">
        <v>11</v>
      </c>
      <c r="E131" s="6"/>
      <c r="F131" s="6"/>
      <c r="G131" s="6"/>
      <c r="H131" s="6"/>
      <c r="I131" s="6"/>
      <c r="J131" s="6"/>
      <c r="K131" s="6"/>
      <c r="L131" s="6"/>
      <c r="M131" s="4"/>
      <c r="N131" s="1" t="s">
        <v>208</v>
      </c>
      <c r="O131" s="1" t="s">
        <v>46</v>
      </c>
      <c r="P131" s="1" t="s">
        <v>46</v>
      </c>
      <c r="Q131" s="1" t="s">
        <v>186</v>
      </c>
      <c r="R131" s="1" t="s">
        <v>53</v>
      </c>
      <c r="S131" s="1" t="s">
        <v>54</v>
      </c>
      <c r="T131" s="1" t="s">
        <v>54</v>
      </c>
      <c r="AR131" s="1" t="s">
        <v>46</v>
      </c>
      <c r="AS131" s="1" t="s">
        <v>46</v>
      </c>
      <c r="AU131" s="1" t="s">
        <v>209</v>
      </c>
      <c r="AV131">
        <v>68</v>
      </c>
    </row>
    <row r="132" spans="1:48" ht="30" customHeight="1" x14ac:dyDescent="0.3">
      <c r="A132" s="4" t="s">
        <v>210</v>
      </c>
      <c r="B132" s="4" t="s">
        <v>195</v>
      </c>
      <c r="C132" s="4" t="s">
        <v>110</v>
      </c>
      <c r="D132" s="5">
        <v>7</v>
      </c>
      <c r="E132" s="6"/>
      <c r="F132" s="6"/>
      <c r="G132" s="6"/>
      <c r="H132" s="6"/>
      <c r="I132" s="6"/>
      <c r="J132" s="6"/>
      <c r="K132" s="6"/>
      <c r="L132" s="6"/>
      <c r="M132" s="4"/>
      <c r="N132" s="1" t="s">
        <v>211</v>
      </c>
      <c r="O132" s="1" t="s">
        <v>46</v>
      </c>
      <c r="P132" s="1" t="s">
        <v>46</v>
      </c>
      <c r="Q132" s="1" t="s">
        <v>186</v>
      </c>
      <c r="R132" s="1" t="s">
        <v>53</v>
      </c>
      <c r="S132" s="1" t="s">
        <v>54</v>
      </c>
      <c r="T132" s="1" t="s">
        <v>54</v>
      </c>
      <c r="AR132" s="1" t="s">
        <v>46</v>
      </c>
      <c r="AS132" s="1" t="s">
        <v>46</v>
      </c>
      <c r="AU132" s="1" t="s">
        <v>212</v>
      </c>
      <c r="AV132">
        <v>61</v>
      </c>
    </row>
    <row r="133" spans="1:48" ht="30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48" ht="30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48" ht="30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48" ht="30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48" ht="30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48" ht="30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48" ht="30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48" ht="30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48" ht="30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48" ht="30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48" ht="30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48" ht="30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48" ht="30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48" ht="30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48" ht="30" customHeight="1" x14ac:dyDescent="0.3">
      <c r="A147" s="4" t="s">
        <v>61</v>
      </c>
      <c r="B147" s="5"/>
      <c r="C147" s="5"/>
      <c r="D147" s="5"/>
      <c r="E147" s="5"/>
      <c r="F147" s="6"/>
      <c r="G147" s="5"/>
      <c r="H147" s="6"/>
      <c r="I147" s="5"/>
      <c r="J147" s="6"/>
      <c r="K147" s="5"/>
      <c r="L147" s="6"/>
      <c r="M147" s="5"/>
      <c r="N147" t="s">
        <v>62</v>
      </c>
    </row>
    <row r="148" spans="1:48" ht="30" customHeight="1" x14ac:dyDescent="0.3">
      <c r="A148" s="4" t="s">
        <v>213</v>
      </c>
      <c r="B148" s="4" t="s">
        <v>46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Q148" s="1" t="s">
        <v>214</v>
      </c>
    </row>
    <row r="149" spans="1:48" ht="30" customHeight="1" x14ac:dyDescent="0.3">
      <c r="A149" s="4" t="s">
        <v>215</v>
      </c>
      <c r="B149" s="4" t="s">
        <v>216</v>
      </c>
      <c r="C149" s="4" t="s">
        <v>290</v>
      </c>
      <c r="D149" s="5">
        <f>4*0.63</f>
        <v>2.52</v>
      </c>
      <c r="E149" s="6"/>
      <c r="F149" s="6"/>
      <c r="G149" s="6"/>
      <c r="H149" s="6"/>
      <c r="I149" s="6"/>
      <c r="J149" s="6"/>
      <c r="K149" s="6"/>
      <c r="L149" s="6"/>
      <c r="M149" s="4"/>
      <c r="N149" s="1" t="s">
        <v>217</v>
      </c>
      <c r="O149" s="1" t="s">
        <v>46</v>
      </c>
      <c r="P149" s="1" t="s">
        <v>46</v>
      </c>
      <c r="Q149" s="1" t="s">
        <v>214</v>
      </c>
      <c r="R149" s="1" t="s">
        <v>54</v>
      </c>
      <c r="S149" s="1" t="s">
        <v>54</v>
      </c>
      <c r="T149" s="1" t="s">
        <v>53</v>
      </c>
      <c r="AR149" s="1" t="s">
        <v>46</v>
      </c>
      <c r="AS149" s="1" t="s">
        <v>46</v>
      </c>
      <c r="AU149" s="1" t="s">
        <v>218</v>
      </c>
      <c r="AV149">
        <v>74</v>
      </c>
    </row>
    <row r="150" spans="1:48" ht="30" customHeight="1" x14ac:dyDescent="0.3">
      <c r="A150" s="4" t="s">
        <v>219</v>
      </c>
      <c r="B150" s="4" t="s">
        <v>220</v>
      </c>
      <c r="C150" s="4" t="s">
        <v>290</v>
      </c>
      <c r="D150" s="5">
        <f>4*0.63</f>
        <v>2.52</v>
      </c>
      <c r="E150" s="6"/>
      <c r="F150" s="6"/>
      <c r="G150" s="6"/>
      <c r="H150" s="6"/>
      <c r="I150" s="6"/>
      <c r="J150" s="6"/>
      <c r="K150" s="6"/>
      <c r="L150" s="6"/>
      <c r="M150" s="4"/>
      <c r="N150" s="1" t="s">
        <v>221</v>
      </c>
      <c r="O150" s="1" t="s">
        <v>46</v>
      </c>
      <c r="P150" s="1" t="s">
        <v>46</v>
      </c>
      <c r="Q150" s="1" t="s">
        <v>214</v>
      </c>
      <c r="R150" s="1" t="s">
        <v>54</v>
      </c>
      <c r="S150" s="1" t="s">
        <v>54</v>
      </c>
      <c r="T150" s="1" t="s">
        <v>53</v>
      </c>
      <c r="AR150" s="1" t="s">
        <v>46</v>
      </c>
      <c r="AS150" s="1" t="s">
        <v>46</v>
      </c>
      <c r="AU150" s="1" t="s">
        <v>222</v>
      </c>
      <c r="AV150">
        <v>105</v>
      </c>
    </row>
    <row r="151" spans="1:48" ht="30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48" ht="30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48" ht="30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48" ht="30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48" ht="30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48" ht="30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48" ht="30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48" ht="30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48" ht="30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48" ht="30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48" ht="30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48" ht="30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48" ht="30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48" ht="30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48" ht="30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48" ht="30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48" ht="30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48" ht="30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48" ht="30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48" ht="30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48" ht="30" customHeight="1" x14ac:dyDescent="0.3">
      <c r="A171" s="4" t="s">
        <v>61</v>
      </c>
      <c r="B171" s="5"/>
      <c r="C171" s="5"/>
      <c r="D171" s="5"/>
      <c r="E171" s="5"/>
      <c r="F171" s="6"/>
      <c r="G171" s="5"/>
      <c r="H171" s="6"/>
      <c r="I171" s="5"/>
      <c r="J171" s="6"/>
      <c r="K171" s="5"/>
      <c r="L171" s="6"/>
      <c r="M171" s="5"/>
      <c r="N171" t="s">
        <v>62</v>
      </c>
    </row>
    <row r="172" spans="1:48" ht="30" customHeight="1" x14ac:dyDescent="0.3">
      <c r="A172" s="4" t="s">
        <v>223</v>
      </c>
      <c r="B172" s="4" t="s">
        <v>46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Q172" s="1" t="s">
        <v>224</v>
      </c>
    </row>
    <row r="173" spans="1:48" ht="30" customHeight="1" x14ac:dyDescent="0.3">
      <c r="A173" s="4" t="s">
        <v>225</v>
      </c>
      <c r="B173" s="4" t="s">
        <v>226</v>
      </c>
      <c r="C173" s="4" t="s">
        <v>227</v>
      </c>
      <c r="D173" s="5">
        <v>-517</v>
      </c>
      <c r="E173" s="6"/>
      <c r="F173" s="6"/>
      <c r="G173" s="6"/>
      <c r="H173" s="6"/>
      <c r="I173" s="6"/>
      <c r="J173" s="6"/>
      <c r="K173" s="6"/>
      <c r="L173" s="6"/>
      <c r="M173" s="4"/>
      <c r="N173" s="1" t="s">
        <v>228</v>
      </c>
      <c r="O173" s="1" t="s">
        <v>46</v>
      </c>
      <c r="P173" s="1" t="s">
        <v>46</v>
      </c>
      <c r="Q173" s="1" t="s">
        <v>224</v>
      </c>
      <c r="R173" s="1" t="s">
        <v>54</v>
      </c>
      <c r="S173" s="1" t="s">
        <v>54</v>
      </c>
      <c r="T173" s="1" t="s">
        <v>53</v>
      </c>
      <c r="AR173" s="1" t="s">
        <v>46</v>
      </c>
      <c r="AS173" s="1" t="s">
        <v>46</v>
      </c>
      <c r="AU173" s="1" t="s">
        <v>229</v>
      </c>
      <c r="AV173">
        <v>76</v>
      </c>
    </row>
    <row r="174" spans="1:48" ht="30" customHeight="1" x14ac:dyDescent="0.3">
      <c r="A174" s="4" t="s">
        <v>225</v>
      </c>
      <c r="B174" s="4" t="s">
        <v>230</v>
      </c>
      <c r="C174" s="4" t="s">
        <v>227</v>
      </c>
      <c r="D174" s="5">
        <v>-95</v>
      </c>
      <c r="E174" s="6"/>
      <c r="F174" s="6"/>
      <c r="G174" s="6"/>
      <c r="H174" s="6"/>
      <c r="I174" s="6"/>
      <c r="J174" s="6"/>
      <c r="K174" s="6"/>
      <c r="L174" s="6"/>
      <c r="M174" s="4"/>
      <c r="N174" s="1" t="s">
        <v>231</v>
      </c>
      <c r="O174" s="1" t="s">
        <v>46</v>
      </c>
      <c r="P174" s="1" t="s">
        <v>46</v>
      </c>
      <c r="Q174" s="1" t="s">
        <v>224</v>
      </c>
      <c r="R174" s="1" t="s">
        <v>54</v>
      </c>
      <c r="S174" s="1" t="s">
        <v>54</v>
      </c>
      <c r="T174" s="1" t="s">
        <v>53</v>
      </c>
      <c r="AR174" s="1" t="s">
        <v>46</v>
      </c>
      <c r="AS174" s="1" t="s">
        <v>46</v>
      </c>
      <c r="AU174" s="1" t="s">
        <v>232</v>
      </c>
      <c r="AV174">
        <v>77</v>
      </c>
    </row>
    <row r="175" spans="1:48" ht="30" customHeight="1" x14ac:dyDescent="0.3">
      <c r="A175" s="4" t="s">
        <v>225</v>
      </c>
      <c r="B175" s="4" t="s">
        <v>233</v>
      </c>
      <c r="C175" s="4" t="s">
        <v>227</v>
      </c>
      <c r="D175" s="5">
        <v>-38</v>
      </c>
      <c r="E175" s="6"/>
      <c r="F175" s="6"/>
      <c r="G175" s="6"/>
      <c r="H175" s="6"/>
      <c r="I175" s="6"/>
      <c r="J175" s="6"/>
      <c r="K175" s="6"/>
      <c r="L175" s="6"/>
      <c r="M175" s="4"/>
      <c r="N175" s="1" t="s">
        <v>234</v>
      </c>
      <c r="O175" s="1" t="s">
        <v>46</v>
      </c>
      <c r="P175" s="1" t="s">
        <v>46</v>
      </c>
      <c r="Q175" s="1" t="s">
        <v>224</v>
      </c>
      <c r="R175" s="1" t="s">
        <v>54</v>
      </c>
      <c r="S175" s="1" t="s">
        <v>54</v>
      </c>
      <c r="T175" s="1" t="s">
        <v>53</v>
      </c>
      <c r="AR175" s="1" t="s">
        <v>46</v>
      </c>
      <c r="AS175" s="1" t="s">
        <v>46</v>
      </c>
      <c r="AU175" s="1" t="s">
        <v>235</v>
      </c>
      <c r="AV175">
        <v>78</v>
      </c>
    </row>
    <row r="176" spans="1:48" ht="30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ht="30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ht="30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ht="30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ht="30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ht="30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ht="30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ht="30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ht="30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ht="30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ht="30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ht="30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ht="30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ht="30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ht="30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ht="30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ht="30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48" ht="30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48" ht="30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48" ht="30" customHeight="1" x14ac:dyDescent="0.3">
      <c r="A195" s="4" t="s">
        <v>61</v>
      </c>
      <c r="B195" s="5"/>
      <c r="C195" s="5"/>
      <c r="D195" s="5"/>
      <c r="E195" s="5"/>
      <c r="F195" s="6"/>
      <c r="G195" s="5"/>
      <c r="H195" s="6"/>
      <c r="I195" s="5"/>
      <c r="J195" s="6"/>
      <c r="K195" s="5"/>
      <c r="L195" s="6"/>
      <c r="M195" s="5"/>
      <c r="N195" t="s">
        <v>62</v>
      </c>
    </row>
    <row r="196" spans="1:48" ht="30" customHeight="1" x14ac:dyDescent="0.3">
      <c r="A196" s="4" t="s">
        <v>236</v>
      </c>
      <c r="B196" s="4" t="s">
        <v>46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Q196" s="1" t="s">
        <v>237</v>
      </c>
    </row>
    <row r="197" spans="1:48" ht="30" customHeight="1" x14ac:dyDescent="0.3">
      <c r="A197" s="4" t="s">
        <v>238</v>
      </c>
      <c r="B197" s="4" t="s">
        <v>46</v>
      </c>
      <c r="C197" s="4" t="s">
        <v>239</v>
      </c>
      <c r="D197" s="5">
        <v>1</v>
      </c>
      <c r="E197" s="6"/>
      <c r="F197" s="6"/>
      <c r="G197" s="6"/>
      <c r="H197" s="6"/>
      <c r="I197" s="6"/>
      <c r="J197" s="6"/>
      <c r="K197" s="6"/>
      <c r="L197" s="6"/>
      <c r="M197" s="4"/>
      <c r="N197" s="1" t="s">
        <v>240</v>
      </c>
      <c r="O197" s="1" t="s">
        <v>46</v>
      </c>
      <c r="P197" s="1" t="s">
        <v>46</v>
      </c>
      <c r="Q197" s="1" t="s">
        <v>237</v>
      </c>
      <c r="R197" s="1" t="s">
        <v>54</v>
      </c>
      <c r="S197" s="1" t="s">
        <v>54</v>
      </c>
      <c r="T197" s="1" t="s">
        <v>53</v>
      </c>
      <c r="AR197" s="1" t="s">
        <v>46</v>
      </c>
      <c r="AS197" s="1" t="s">
        <v>46</v>
      </c>
      <c r="AU197" s="1" t="s">
        <v>241</v>
      </c>
      <c r="AV197">
        <v>110</v>
      </c>
    </row>
    <row r="198" spans="1:48" ht="30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48" ht="30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48" ht="30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48" ht="30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48" ht="30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48" ht="30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48" ht="30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48" ht="30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48" ht="30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48" ht="30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48" ht="30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4" ht="30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4" ht="30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4" ht="30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4" ht="30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4" ht="30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4" ht="30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4" ht="30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4" ht="30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4" ht="30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4" ht="30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4" ht="30" customHeight="1" x14ac:dyDescent="0.3">
      <c r="A219" s="4" t="s">
        <v>61</v>
      </c>
      <c r="B219" s="5"/>
      <c r="C219" s="5"/>
      <c r="D219" s="5"/>
      <c r="E219" s="5"/>
      <c r="F219" s="6"/>
      <c r="G219" s="5"/>
      <c r="H219" s="6"/>
      <c r="I219" s="5"/>
      <c r="J219" s="6"/>
      <c r="K219" s="5"/>
      <c r="L219" s="6"/>
      <c r="M219" s="5"/>
      <c r="N219" t="s">
        <v>62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9" manualBreakCount="9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M28"/>
  <sheetViews>
    <sheetView view="pageBreakPreview" topLeftCell="B1" zoomScale="89" zoomScaleNormal="100" zoomScaleSheetLayoutView="89" workbookViewId="0">
      <selection activeCell="G4" sqref="G4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7" width="25.625" customWidth="1"/>
    <col min="8" max="8" width="60.625" customWidth="1"/>
    <col min="9" max="9" width="30.625" customWidth="1"/>
    <col min="10" max="10" width="0" hidden="1" customWidth="1"/>
    <col min="11" max="11" width="11.5" hidden="1" customWidth="1"/>
    <col min="12" max="12" width="10.375" hidden="1" customWidth="1"/>
    <col min="13" max="13" width="10.125" hidden="1" customWidth="1"/>
    <col min="14" max="14" width="0" hidden="1" customWidth="1"/>
  </cols>
  <sheetData>
    <row r="1" spans="1:13" ht="24" customHeight="1" x14ac:dyDescent="0.3">
      <c r="B1" s="31" t="s">
        <v>243</v>
      </c>
      <c r="C1" s="31"/>
      <c r="D1" s="31"/>
      <c r="E1" s="31"/>
      <c r="F1" s="31"/>
      <c r="G1" s="31"/>
      <c r="H1" s="31"/>
      <c r="I1" s="31"/>
    </row>
    <row r="2" spans="1:13" ht="21.95" customHeight="1" thickBot="1" x14ac:dyDescent="0.35">
      <c r="B2" s="32" t="s">
        <v>314</v>
      </c>
      <c r="C2" s="32"/>
      <c r="D2" s="32"/>
      <c r="E2" s="32"/>
      <c r="F2" s="32"/>
      <c r="G2" s="10"/>
      <c r="H2" s="41"/>
      <c r="I2" s="41"/>
    </row>
    <row r="3" spans="1:13" ht="21.95" customHeight="1" x14ac:dyDescent="0.3">
      <c r="B3" s="33" t="s">
        <v>244</v>
      </c>
      <c r="C3" s="33"/>
      <c r="D3" s="33"/>
      <c r="E3" s="11" t="s">
        <v>291</v>
      </c>
      <c r="F3" s="12" t="s">
        <v>292</v>
      </c>
      <c r="G3" s="13" t="s">
        <v>293</v>
      </c>
      <c r="H3" s="8" t="s">
        <v>245</v>
      </c>
      <c r="I3" s="8" t="s">
        <v>242</v>
      </c>
    </row>
    <row r="4" spans="1:13" ht="21.95" customHeight="1" x14ac:dyDescent="0.3">
      <c r="A4" s="1" t="s">
        <v>250</v>
      </c>
      <c r="B4" s="34" t="s">
        <v>246</v>
      </c>
      <c r="C4" s="34" t="s">
        <v>247</v>
      </c>
      <c r="D4" s="9" t="s">
        <v>251</v>
      </c>
      <c r="E4" s="14">
        <f>TRUNC([1]공종별집계표!F5, 0)</f>
        <v>7729485</v>
      </c>
      <c r="F4" s="15">
        <f>TRUNC([2]공종별집계표!F5, 0)</f>
        <v>7086479</v>
      </c>
      <c r="G4" s="16">
        <f>F4-E4</f>
        <v>-643006</v>
      </c>
      <c r="H4" s="7" t="s">
        <v>46</v>
      </c>
      <c r="I4" s="7" t="s">
        <v>46</v>
      </c>
      <c r="K4" s="3">
        <f>E4+E8+E11</f>
        <v>61221720</v>
      </c>
      <c r="L4" s="3">
        <f t="shared" ref="L4:M4" si="0">F4+F8+F11</f>
        <v>56312054</v>
      </c>
      <c r="M4" s="3">
        <f t="shared" si="0"/>
        <v>-4909666</v>
      </c>
    </row>
    <row r="5" spans="1:13" ht="21.95" customHeight="1" x14ac:dyDescent="0.3">
      <c r="A5" s="1" t="s">
        <v>252</v>
      </c>
      <c r="B5" s="34"/>
      <c r="C5" s="34"/>
      <c r="D5" s="9" t="s">
        <v>253</v>
      </c>
      <c r="E5" s="14">
        <v>0</v>
      </c>
      <c r="F5" s="15">
        <v>0</v>
      </c>
      <c r="G5" s="16">
        <f t="shared" ref="G5:G28" si="1">F5-E5</f>
        <v>0</v>
      </c>
      <c r="H5" s="7" t="s">
        <v>46</v>
      </c>
      <c r="I5" s="7" t="s">
        <v>46</v>
      </c>
      <c r="K5" s="3">
        <f>E26</f>
        <v>104957090</v>
      </c>
      <c r="L5" s="3">
        <f t="shared" ref="L5:M5" si="2">F26</f>
        <v>96550000</v>
      </c>
      <c r="M5" s="3">
        <f t="shared" si="2"/>
        <v>-8407090</v>
      </c>
    </row>
    <row r="6" spans="1:13" ht="21.95" customHeight="1" x14ac:dyDescent="0.3">
      <c r="A6" s="1" t="s">
        <v>254</v>
      </c>
      <c r="B6" s="34"/>
      <c r="C6" s="34"/>
      <c r="D6" s="9" t="s">
        <v>294</v>
      </c>
      <c r="E6" s="14">
        <v>0</v>
      </c>
      <c r="F6" s="15">
        <v>0</v>
      </c>
      <c r="G6" s="16">
        <f t="shared" si="1"/>
        <v>0</v>
      </c>
      <c r="H6" s="7" t="s">
        <v>46</v>
      </c>
      <c r="I6" s="7" t="s">
        <v>46</v>
      </c>
      <c r="K6" s="3">
        <f>K5-K4</f>
        <v>43735370</v>
      </c>
      <c r="L6" s="3">
        <f t="shared" ref="L6:M6" si="3">L5-L4</f>
        <v>40237946</v>
      </c>
      <c r="M6" s="3">
        <f t="shared" si="3"/>
        <v>-3497424</v>
      </c>
    </row>
    <row r="7" spans="1:13" ht="21.95" customHeight="1" x14ac:dyDescent="0.3">
      <c r="A7" s="1" t="s">
        <v>255</v>
      </c>
      <c r="B7" s="34"/>
      <c r="C7" s="34"/>
      <c r="D7" s="9" t="s">
        <v>256</v>
      </c>
      <c r="E7" s="14">
        <f>TRUNC(E4+E5-E6, 0)</f>
        <v>7729485</v>
      </c>
      <c r="F7" s="15">
        <f>TRUNC(F4+F5-F6, 0)</f>
        <v>7086479</v>
      </c>
      <c r="G7" s="16">
        <f t="shared" si="1"/>
        <v>-643006</v>
      </c>
      <c r="H7" s="7" t="s">
        <v>46</v>
      </c>
      <c r="I7" s="7" t="s">
        <v>46</v>
      </c>
    </row>
    <row r="8" spans="1:13" ht="21.95" customHeight="1" x14ac:dyDescent="0.3">
      <c r="A8" s="1" t="s">
        <v>257</v>
      </c>
      <c r="B8" s="34"/>
      <c r="C8" s="34" t="s">
        <v>248</v>
      </c>
      <c r="D8" s="9" t="s">
        <v>258</v>
      </c>
      <c r="E8" s="14">
        <f>TRUNC([1]공종별집계표!H5, 0)</f>
        <v>53492235</v>
      </c>
      <c r="F8" s="15">
        <f>TRUNC([2]공종별집계표!H5, 0)</f>
        <v>49225575</v>
      </c>
      <c r="G8" s="16">
        <f t="shared" si="1"/>
        <v>-4266660</v>
      </c>
      <c r="H8" s="7" t="s">
        <v>46</v>
      </c>
      <c r="I8" s="7" t="s">
        <v>46</v>
      </c>
    </row>
    <row r="9" spans="1:13" ht="21.95" customHeight="1" x14ac:dyDescent="0.3">
      <c r="A9" s="1" t="s">
        <v>259</v>
      </c>
      <c r="B9" s="34"/>
      <c r="C9" s="34"/>
      <c r="D9" s="9" t="s">
        <v>260</v>
      </c>
      <c r="E9" s="14">
        <f>TRUNC(E8*0.08, 0)</f>
        <v>4279378</v>
      </c>
      <c r="F9" s="15">
        <f>TRUNC(F8*0.08, 0)</f>
        <v>3938046</v>
      </c>
      <c r="G9" s="16">
        <f t="shared" si="1"/>
        <v>-341332</v>
      </c>
      <c r="H9" s="7" t="s">
        <v>295</v>
      </c>
      <c r="I9" s="7" t="s">
        <v>46</v>
      </c>
    </row>
    <row r="10" spans="1:13" ht="21.95" customHeight="1" x14ac:dyDescent="0.3">
      <c r="A10" s="1" t="s">
        <v>261</v>
      </c>
      <c r="B10" s="34"/>
      <c r="C10" s="34"/>
      <c r="D10" s="9" t="s">
        <v>256</v>
      </c>
      <c r="E10" s="14">
        <f>TRUNC(E8+E9, 0)</f>
        <v>57771613</v>
      </c>
      <c r="F10" s="15">
        <f>TRUNC(F8+F9, 0)</f>
        <v>53163621</v>
      </c>
      <c r="G10" s="16">
        <f t="shared" si="1"/>
        <v>-4607992</v>
      </c>
      <c r="H10" s="7" t="s">
        <v>46</v>
      </c>
      <c r="I10" s="7" t="s">
        <v>46</v>
      </c>
    </row>
    <row r="11" spans="1:13" ht="21.95" customHeight="1" x14ac:dyDescent="0.3">
      <c r="A11" s="1" t="s">
        <v>296</v>
      </c>
      <c r="B11" s="34"/>
      <c r="C11" s="34" t="s">
        <v>249</v>
      </c>
      <c r="D11" s="9" t="s">
        <v>297</v>
      </c>
      <c r="E11" s="14">
        <v>0</v>
      </c>
      <c r="F11" s="15">
        <v>0</v>
      </c>
      <c r="G11" s="16">
        <f t="shared" si="1"/>
        <v>0</v>
      </c>
      <c r="H11" s="7" t="s">
        <v>46</v>
      </c>
      <c r="I11" s="7" t="s">
        <v>46</v>
      </c>
    </row>
    <row r="12" spans="1:13" ht="21.95" customHeight="1" x14ac:dyDescent="0.3">
      <c r="A12" s="1" t="s">
        <v>262</v>
      </c>
      <c r="B12" s="34"/>
      <c r="C12" s="34"/>
      <c r="D12" s="9" t="s">
        <v>263</v>
      </c>
      <c r="E12" s="14">
        <f>TRUNC(E10*0.0373, 0)</f>
        <v>2154881</v>
      </c>
      <c r="F12" s="15">
        <f>TRUNC(F10*0.0373, 0)</f>
        <v>1983003</v>
      </c>
      <c r="G12" s="16">
        <f t="shared" si="1"/>
        <v>-171878</v>
      </c>
      <c r="H12" s="7" t="s">
        <v>298</v>
      </c>
      <c r="I12" s="7" t="s">
        <v>46</v>
      </c>
    </row>
    <row r="13" spans="1:13" ht="21.95" customHeight="1" x14ac:dyDescent="0.3">
      <c r="A13" s="1" t="s">
        <v>264</v>
      </c>
      <c r="B13" s="34"/>
      <c r="C13" s="34"/>
      <c r="D13" s="9" t="s">
        <v>265</v>
      </c>
      <c r="E13" s="14">
        <f>TRUNC(E10*0.0087, 0)</f>
        <v>502613</v>
      </c>
      <c r="F13" s="15">
        <f>TRUNC(F10*0.0087, 0)</f>
        <v>462523</v>
      </c>
      <c r="G13" s="16">
        <f t="shared" si="1"/>
        <v>-40090</v>
      </c>
      <c r="H13" s="7" t="s">
        <v>299</v>
      </c>
      <c r="I13" s="7" t="s">
        <v>46</v>
      </c>
    </row>
    <row r="14" spans="1:13" ht="21.95" customHeight="1" x14ac:dyDescent="0.3">
      <c r="A14" s="1" t="s">
        <v>300</v>
      </c>
      <c r="B14" s="34"/>
      <c r="C14" s="34"/>
      <c r="D14" s="9" t="s">
        <v>301</v>
      </c>
      <c r="E14" s="14">
        <f>TRUNC(E8*0.03335, 0)</f>
        <v>1783966</v>
      </c>
      <c r="F14" s="15">
        <f>TRUNC(F8*0.03335, 0)</f>
        <v>1641672</v>
      </c>
      <c r="G14" s="16">
        <f t="shared" si="1"/>
        <v>-142294</v>
      </c>
      <c r="H14" s="7" t="s">
        <v>302</v>
      </c>
      <c r="I14" s="7" t="s">
        <v>46</v>
      </c>
    </row>
    <row r="15" spans="1:13" ht="21.95" customHeight="1" x14ac:dyDescent="0.3">
      <c r="A15" s="1" t="s">
        <v>303</v>
      </c>
      <c r="B15" s="34"/>
      <c r="C15" s="34"/>
      <c r="D15" s="9" t="s">
        <v>304</v>
      </c>
      <c r="E15" s="14">
        <f>TRUNC(E8*0.045, 0)</f>
        <v>2407150</v>
      </c>
      <c r="F15" s="15">
        <f>TRUNC(F8*0.045, 0)</f>
        <v>2215150</v>
      </c>
      <c r="G15" s="16">
        <f t="shared" si="1"/>
        <v>-192000</v>
      </c>
      <c r="H15" s="7" t="s">
        <v>305</v>
      </c>
      <c r="I15" s="7" t="s">
        <v>46</v>
      </c>
    </row>
    <row r="16" spans="1:13" ht="21.95" customHeight="1" x14ac:dyDescent="0.3">
      <c r="A16" s="1" t="s">
        <v>306</v>
      </c>
      <c r="B16" s="34"/>
      <c r="C16" s="34"/>
      <c r="D16" s="9" t="s">
        <v>307</v>
      </c>
      <c r="E16" s="14">
        <f>TRUNC(E14*0.1025, 0)</f>
        <v>182856</v>
      </c>
      <c r="F16" s="15">
        <f>TRUNC(F14*0.1025, 0)</f>
        <v>168271</v>
      </c>
      <c r="G16" s="16">
        <f t="shared" si="1"/>
        <v>-14585</v>
      </c>
      <c r="H16" s="7" t="s">
        <v>308</v>
      </c>
      <c r="I16" s="7" t="s">
        <v>46</v>
      </c>
    </row>
    <row r="17" spans="1:13" ht="21.95" customHeight="1" x14ac:dyDescent="0.3">
      <c r="A17" s="1" t="s">
        <v>309</v>
      </c>
      <c r="B17" s="34"/>
      <c r="C17" s="34"/>
      <c r="D17" s="9" t="s">
        <v>310</v>
      </c>
      <c r="E17" s="14">
        <f>TRUNC(E8*0.023, 0)</f>
        <v>1230321</v>
      </c>
      <c r="F17" s="15">
        <f>TRUNC(F8*0.023, 0)</f>
        <v>1132188</v>
      </c>
      <c r="G17" s="16">
        <f t="shared" si="1"/>
        <v>-98133</v>
      </c>
      <c r="H17" s="7" t="s">
        <v>311</v>
      </c>
      <c r="I17" s="7" t="s">
        <v>46</v>
      </c>
    </row>
    <row r="18" spans="1:13" ht="21.95" customHeight="1" x14ac:dyDescent="0.3">
      <c r="A18" s="1" t="s">
        <v>266</v>
      </c>
      <c r="B18" s="34"/>
      <c r="C18" s="34"/>
      <c r="D18" s="9" t="s">
        <v>267</v>
      </c>
      <c r="E18" s="14">
        <f>TRUNC(((E7+E8)*0.0293), 0)</f>
        <v>1793796</v>
      </c>
      <c r="F18" s="15">
        <f>TRUNC(((F7+F8)*0.0293), 0)</f>
        <v>1649943</v>
      </c>
      <c r="G18" s="16">
        <f t="shared" si="1"/>
        <v>-143853</v>
      </c>
      <c r="H18" s="7" t="s">
        <v>268</v>
      </c>
      <c r="I18" s="7" t="s">
        <v>46</v>
      </c>
    </row>
    <row r="19" spans="1:13" ht="21.95" customHeight="1" x14ac:dyDescent="0.3">
      <c r="A19" s="1" t="s">
        <v>269</v>
      </c>
      <c r="B19" s="34"/>
      <c r="C19" s="34"/>
      <c r="D19" s="9" t="s">
        <v>270</v>
      </c>
      <c r="E19" s="14">
        <f>TRUNC((E7+E10)*0.056, 0)</f>
        <v>3668061</v>
      </c>
      <c r="F19" s="15">
        <f>TRUNC((F7+F10)*0.056, 0)</f>
        <v>3374005</v>
      </c>
      <c r="G19" s="16">
        <f t="shared" si="1"/>
        <v>-294056</v>
      </c>
      <c r="H19" s="7" t="s">
        <v>312</v>
      </c>
      <c r="I19" s="7" t="s">
        <v>46</v>
      </c>
    </row>
    <row r="20" spans="1:13" ht="21.95" customHeight="1" x14ac:dyDescent="0.3">
      <c r="A20" s="1" t="s">
        <v>271</v>
      </c>
      <c r="B20" s="34"/>
      <c r="C20" s="34"/>
      <c r="D20" s="9" t="s">
        <v>256</v>
      </c>
      <c r="E20" s="14">
        <f>TRUNC(E11+E12+E13+E14+E15+E17+E18+E16+E19, 0)</f>
        <v>13723644</v>
      </c>
      <c r="F20" s="15">
        <f>TRUNC(F11+F12+F13+F14+F15+F17+F18+F16+F19, 0)</f>
        <v>12626755</v>
      </c>
      <c r="G20" s="16">
        <f t="shared" si="1"/>
        <v>-1096889</v>
      </c>
      <c r="H20" s="7" t="s">
        <v>46</v>
      </c>
      <c r="I20" s="7" t="s">
        <v>46</v>
      </c>
    </row>
    <row r="21" spans="1:13" ht="21.95" customHeight="1" x14ac:dyDescent="0.3">
      <c r="A21" s="1" t="s">
        <v>272</v>
      </c>
      <c r="B21" s="29" t="s">
        <v>273</v>
      </c>
      <c r="C21" s="29"/>
      <c r="D21" s="30"/>
      <c r="E21" s="14">
        <f>TRUNC(E7+E10+E20, 0)</f>
        <v>79224742</v>
      </c>
      <c r="F21" s="15">
        <f>TRUNC(F7+F10+F20, 0)</f>
        <v>72876855</v>
      </c>
      <c r="G21" s="16">
        <f t="shared" si="1"/>
        <v>-6347887</v>
      </c>
      <c r="H21" s="7" t="s">
        <v>46</v>
      </c>
      <c r="I21" s="7" t="s">
        <v>46</v>
      </c>
    </row>
    <row r="22" spans="1:13" ht="21.95" customHeight="1" x14ac:dyDescent="0.3">
      <c r="A22" s="1" t="s">
        <v>274</v>
      </c>
      <c r="B22" s="29" t="s">
        <v>275</v>
      </c>
      <c r="C22" s="29"/>
      <c r="D22" s="30"/>
      <c r="E22" s="14">
        <f>TRUNC(E21*0.06, 0)</f>
        <v>4753484</v>
      </c>
      <c r="F22" s="15">
        <f>TRUNC(F21*0.06, 0)</f>
        <v>4372611</v>
      </c>
      <c r="G22" s="16">
        <f t="shared" si="1"/>
        <v>-380873</v>
      </c>
      <c r="H22" s="7" t="s">
        <v>276</v>
      </c>
      <c r="I22" s="7" t="s">
        <v>46</v>
      </c>
    </row>
    <row r="23" spans="1:13" ht="21.95" customHeight="1" x14ac:dyDescent="0.3">
      <c r="A23" s="1" t="s">
        <v>277</v>
      </c>
      <c r="B23" s="29" t="s">
        <v>278</v>
      </c>
      <c r="C23" s="29"/>
      <c r="D23" s="30"/>
      <c r="E23" s="14">
        <f>TRUNC((E10+E20+E22)*0.15, 0)</f>
        <v>11437311</v>
      </c>
      <c r="F23" s="15">
        <f>TRUNC((F10+F20+F22)*0.15, 0)</f>
        <v>10524448</v>
      </c>
      <c r="G23" s="16">
        <f t="shared" si="1"/>
        <v>-912863</v>
      </c>
      <c r="H23" s="7" t="s">
        <v>313</v>
      </c>
      <c r="I23" s="7" t="s">
        <v>46</v>
      </c>
    </row>
    <row r="24" spans="1:13" ht="21.95" customHeight="1" x14ac:dyDescent="0.3">
      <c r="A24" s="1" t="s">
        <v>279</v>
      </c>
      <c r="B24" s="29" t="s">
        <v>280</v>
      </c>
      <c r="C24" s="29"/>
      <c r="D24" s="30"/>
      <c r="E24" s="14">
        <f>TRUNC(E21+E22+E23, 0)</f>
        <v>95415537</v>
      </c>
      <c r="F24" s="15">
        <f>TRUNC(F21+F22+F23, 0)</f>
        <v>87773914</v>
      </c>
      <c r="G24" s="16">
        <f t="shared" si="1"/>
        <v>-7641623</v>
      </c>
      <c r="H24" s="7" t="s">
        <v>46</v>
      </c>
      <c r="I24" s="7" t="s">
        <v>46</v>
      </c>
    </row>
    <row r="25" spans="1:13" ht="21.95" customHeight="1" x14ac:dyDescent="0.3">
      <c r="A25" s="1" t="s">
        <v>281</v>
      </c>
      <c r="B25" s="29" t="s">
        <v>282</v>
      </c>
      <c r="C25" s="29"/>
      <c r="D25" s="30"/>
      <c r="E25" s="14">
        <f>TRUNC(E24*0.1, 0)</f>
        <v>9541553</v>
      </c>
      <c r="F25" s="15">
        <f>TRUNC(F24*0.1, 0)</f>
        <v>8777391</v>
      </c>
      <c r="G25" s="16">
        <f t="shared" si="1"/>
        <v>-764162</v>
      </c>
      <c r="H25" s="7" t="s">
        <v>283</v>
      </c>
      <c r="I25" s="7" t="s">
        <v>46</v>
      </c>
    </row>
    <row r="26" spans="1:13" ht="21.95" customHeight="1" x14ac:dyDescent="0.3">
      <c r="A26" s="1" t="s">
        <v>284</v>
      </c>
      <c r="B26" s="39" t="s">
        <v>285</v>
      </c>
      <c r="C26" s="39"/>
      <c r="D26" s="40"/>
      <c r="E26" s="17">
        <f>TRUNC(E24+E25, 0)</f>
        <v>104957090</v>
      </c>
      <c r="F26" s="18">
        <f>ROUNDDOWN(TRUNC(F24+F25, 0),-4)</f>
        <v>96550000</v>
      </c>
      <c r="G26" s="19">
        <f t="shared" si="1"/>
        <v>-8407090</v>
      </c>
      <c r="H26" s="20" t="s">
        <v>46</v>
      </c>
      <c r="I26" s="20" t="s">
        <v>46</v>
      </c>
    </row>
    <row r="27" spans="1:13" s="26" customFormat="1" ht="21.95" customHeight="1" x14ac:dyDescent="0.3">
      <c r="A27" s="21" t="s">
        <v>289</v>
      </c>
      <c r="B27" s="37" t="s">
        <v>288</v>
      </c>
      <c r="C27" s="37"/>
      <c r="D27" s="38"/>
      <c r="E27" s="22">
        <f>TRUNC([1]공종별집계표!T15, 0)</f>
        <v>63675498</v>
      </c>
      <c r="F27" s="23">
        <f>TRUNC([2]공종별집계표!T15, 0)</f>
        <v>60606000</v>
      </c>
      <c r="G27" s="24">
        <f t="shared" si="1"/>
        <v>-3069498</v>
      </c>
      <c r="H27" s="25" t="s">
        <v>46</v>
      </c>
      <c r="I27" s="25" t="s">
        <v>46</v>
      </c>
      <c r="K27" s="27">
        <f>E27</f>
        <v>63675498</v>
      </c>
      <c r="L27" s="27">
        <f t="shared" ref="L27:M27" si="4">F27</f>
        <v>60606000</v>
      </c>
      <c r="M27" s="27">
        <f t="shared" si="4"/>
        <v>-3069498</v>
      </c>
    </row>
    <row r="28" spans="1:13" ht="21.95" customHeight="1" thickBot="1" x14ac:dyDescent="0.35">
      <c r="A28" s="1" t="s">
        <v>286</v>
      </c>
      <c r="B28" s="39" t="s">
        <v>287</v>
      </c>
      <c r="C28" s="39"/>
      <c r="D28" s="40"/>
      <c r="E28" s="17">
        <f>TRUNC(E26+E27, 0)</f>
        <v>168632588</v>
      </c>
      <c r="F28" s="28">
        <f>TRUNC(F26+F27, 0)</f>
        <v>157156000</v>
      </c>
      <c r="G28" s="19">
        <f t="shared" si="1"/>
        <v>-11476588</v>
      </c>
      <c r="H28" s="20" t="s">
        <v>46</v>
      </c>
      <c r="I28" s="20" t="s">
        <v>46</v>
      </c>
    </row>
  </sheetData>
  <mergeCells count="16">
    <mergeCell ref="B1:I1"/>
    <mergeCell ref="B2:F2"/>
    <mergeCell ref="H2:I2"/>
    <mergeCell ref="B3:D3"/>
    <mergeCell ref="B4:B20"/>
    <mergeCell ref="C4:C7"/>
    <mergeCell ref="C8:C10"/>
    <mergeCell ref="C11:C20"/>
    <mergeCell ref="B27:D27"/>
    <mergeCell ref="B28:D28"/>
    <mergeCell ref="B21:D21"/>
    <mergeCell ref="B22:D22"/>
    <mergeCell ref="B23:D23"/>
    <mergeCell ref="B24:D24"/>
    <mergeCell ref="B25:D25"/>
    <mergeCell ref="B26:D26"/>
  </mergeCells>
  <phoneticPr fontId="1" type="noConversion"/>
  <pageMargins left="0.78740157480314954" right="0" top="0.39370078740157477" bottom="0.39370078740157477" header="0" footer="0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공종별내역서</vt:lpstr>
      <vt:lpstr>계약심사-조정원가계산서(샘플)</vt:lpstr>
      <vt:lpstr>'계약심사-조정원가계산서(샘플)'!Print_Area</vt:lpstr>
      <vt:lpstr>공종별내역서!Print_Area</vt:lpstr>
      <vt:lpstr>'계약심사-조정원가계산서(샘플)'!Print_Titles</vt:lpstr>
      <vt:lpstr>공종별내역서!Print_Titles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NUC11PH</dc:creator>
  <cp:lastModifiedBy>SNYOUTH</cp:lastModifiedBy>
  <cp:lastPrinted>2023-08-01T05:20:05Z</cp:lastPrinted>
  <dcterms:created xsi:type="dcterms:W3CDTF">2023-07-22T05:35:40Z</dcterms:created>
  <dcterms:modified xsi:type="dcterms:W3CDTF">2023-08-08T02:01:38Z</dcterms:modified>
</cp:coreProperties>
</file>