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7월 계약정보공개(2021.07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계약현황공개!$A$2:$S$2</definedName>
    <definedName name="_xlnm._FilterDatabase" localSheetId="6" hidden="1">대금지급현황!$A$3:$M$3</definedName>
    <definedName name="_xlnm._FilterDatabase" localSheetId="1" hidden="1">용역발주계획!$A$3:$L$7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Z63" i="9" l="1"/>
  <c r="Z53" i="9"/>
  <c r="Z43" i="9"/>
  <c r="Z23" i="9"/>
  <c r="Z13" i="9"/>
  <c r="Z3" i="9"/>
  <c r="Y66" i="8" l="1"/>
  <c r="AA59" i="8"/>
  <c r="Y59" i="8"/>
  <c r="Y52" i="8"/>
  <c r="AA45" i="8"/>
  <c r="Y45" i="8"/>
  <c r="AA38" i="8"/>
  <c r="Y38" i="8"/>
  <c r="Y31" i="8"/>
  <c r="Y17" i="8"/>
  <c r="Y10" i="8"/>
  <c r="Y3" i="8"/>
  <c r="K61" i="6" l="1"/>
  <c r="K62" i="6"/>
  <c r="K67" i="6"/>
  <c r="F35" i="6"/>
  <c r="F27" i="6"/>
  <c r="F22" i="6"/>
  <c r="H61" i="6"/>
  <c r="H62" i="6"/>
  <c r="H63" i="6"/>
  <c r="K63" i="6" s="1"/>
  <c r="H64" i="6"/>
  <c r="K64" i="6" s="1"/>
  <c r="H65" i="6"/>
  <c r="K65" i="6" s="1"/>
  <c r="H66" i="6"/>
  <c r="K66" i="6" s="1"/>
  <c r="H67" i="6"/>
  <c r="H68" i="6"/>
  <c r="C62" i="5" l="1"/>
  <c r="B62" i="5"/>
  <c r="P13" i="4" l="1"/>
  <c r="M13" i="4"/>
  <c r="P12" i="4"/>
  <c r="M12" i="4"/>
  <c r="P11" i="4"/>
  <c r="M11" i="4"/>
  <c r="P10" i="4"/>
  <c r="M10" i="4"/>
  <c r="P9" i="4"/>
  <c r="M9" i="4"/>
  <c r="P8" i="4"/>
  <c r="M8" i="4"/>
  <c r="P7" i="4"/>
  <c r="M7" i="4"/>
  <c r="H7" i="4"/>
  <c r="M6" i="4"/>
  <c r="P5" i="4"/>
  <c r="M5" i="4"/>
  <c r="H5" i="4"/>
  <c r="M4" i="4"/>
  <c r="H4" i="4"/>
  <c r="H50" i="6" l="1"/>
  <c r="K50" i="6" s="1"/>
  <c r="H51" i="6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F25" i="6"/>
  <c r="F18" i="6"/>
  <c r="F17" i="6"/>
  <c r="F16" i="6"/>
  <c r="F15" i="6"/>
  <c r="F13" i="6"/>
  <c r="F12" i="6"/>
  <c r="F11" i="6"/>
  <c r="F10" i="6"/>
  <c r="F9" i="6"/>
  <c r="F8" i="6"/>
  <c r="F7" i="6"/>
  <c r="F6" i="6"/>
  <c r="F5" i="6"/>
  <c r="F4" i="6"/>
  <c r="H44" i="6" l="1"/>
  <c r="K44" i="6" s="1"/>
  <c r="H49" i="6" l="1"/>
  <c r="K49" i="6" s="1"/>
  <c r="K68" i="6"/>
  <c r="H69" i="6"/>
  <c r="K69" i="6" s="1"/>
  <c r="H70" i="6"/>
  <c r="K70" i="6" s="1"/>
  <c r="H41" i="6"/>
  <c r="K41" i="6" s="1"/>
  <c r="H42" i="6"/>
  <c r="K42" i="6" s="1"/>
  <c r="H43" i="6"/>
  <c r="K43" i="6" s="1"/>
  <c r="H45" i="6"/>
  <c r="K45" i="6" s="1"/>
  <c r="H46" i="6"/>
  <c r="K46" i="6" s="1"/>
  <c r="H47" i="6"/>
  <c r="K47" i="6" s="1"/>
  <c r="H48" i="6"/>
  <c r="K48" i="6" s="1"/>
  <c r="E39" i="6"/>
  <c r="E37" i="6"/>
  <c r="E38" i="6"/>
  <c r="H27" i="6" l="1"/>
  <c r="K27" i="6" s="1"/>
  <c r="H28" i="6"/>
  <c r="K28" i="6" s="1"/>
  <c r="H29" i="6"/>
  <c r="K29" i="6" s="1"/>
  <c r="H30" i="6"/>
  <c r="K30" i="6" s="1"/>
  <c r="H31" i="6"/>
  <c r="K31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6" i="6" l="1"/>
  <c r="K26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X38" authorId="0" shapeId="0">
      <text>
        <r>
          <rPr>
            <b/>
            <sz val="9"/>
            <color indexed="81"/>
            <rFont val="Tahoma"/>
            <family val="2"/>
          </rPr>
          <t xml:space="preserve">
  (</t>
        </r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>: 570,060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품대</t>
        </r>
        <r>
          <rPr>
            <sz val="9"/>
            <color indexed="81"/>
            <rFont val="Tahoma"/>
            <family val="2"/>
          </rPr>
          <t>: 567,000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수수료</t>
        </r>
        <r>
          <rPr>
            <sz val="9"/>
            <color indexed="81"/>
            <rFont val="Tahoma"/>
            <family val="2"/>
          </rPr>
          <t>: 3,060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X45" authorId="0" shapeId="0">
      <text>
        <r>
          <rPr>
            <b/>
            <sz val="9"/>
            <color indexed="81"/>
            <rFont val="Tahoma"/>
            <family val="2"/>
          </rPr>
          <t xml:space="preserve">
  (</t>
        </r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>: 2,593,930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품대</t>
        </r>
        <r>
          <rPr>
            <sz val="9"/>
            <color indexed="81"/>
            <rFont val="Tahoma"/>
            <family val="2"/>
          </rPr>
          <t>: 2,580,000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수수료</t>
        </r>
        <r>
          <rPr>
            <sz val="9"/>
            <color indexed="81"/>
            <rFont val="Tahoma"/>
            <family val="2"/>
          </rPr>
          <t>: 13,930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</rPr>
          <t xml:space="preserve">
  (</t>
        </r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>: 1,172,290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품대</t>
        </r>
        <r>
          <rPr>
            <sz val="9"/>
            <color indexed="81"/>
            <rFont val="Tahoma"/>
            <family val="2"/>
          </rPr>
          <t>: 1,166,000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수수료</t>
        </r>
        <r>
          <rPr>
            <sz val="9"/>
            <color indexed="81"/>
            <rFont val="Tahoma"/>
            <family val="2"/>
          </rPr>
          <t>: 6,290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</commentList>
</comments>
</file>

<file path=xl/sharedStrings.xml><?xml version="1.0" encoding="utf-8"?>
<sst xmlns="http://schemas.openxmlformats.org/spreadsheetml/2006/main" count="1655" uniqueCount="683">
  <si>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</si>
  <si>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</si>
  <si>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</si>
  <si>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</si>
  <si>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</si>
  <si>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</si>
  <si>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</si>
  <si>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</si>
  <si>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</si>
  <si>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</si>
  <si>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</si>
  <si>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</si>
  <si>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</si>
  <si>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</si>
  <si>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</si>
  <si>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</si>
  <si>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</si>
  <si>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</si>
  <si>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</si>
  <si>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</si>
  <si>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</si>
  <si>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</si>
  <si>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</si>
  <si>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</si>
  <si>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</si>
  <si>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</si>
  <si>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</si>
  <si>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</si>
  <si>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</si>
  <si>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</si>
  <si>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</si>
  <si>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</si>
  <si>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</si>
  <si>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</si>
  <si>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</si>
  <si>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</si>
  <si>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</si>
  <si>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</si>
  <si>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</si>
  <si>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</si>
  <si>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</si>
  <si>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</si>
  <si>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</si>
  <si>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</si>
  <si>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</si>
  <si>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</si>
  <si>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</si>
  <si>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</si>
  <si>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</si>
  <si>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</si>
  <si>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</si>
  <si>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</si>
  <si>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</si>
  <si>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</si>
  <si>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</si>
  <si>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</si>
  <si>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</si>
  <si>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</si>
  <si>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</si>
  <si>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</si>
  <si>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</si>
  <si>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</si>
  <si>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</si>
  <si>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</si>
  <si>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</si>
  <si>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</si>
  <si>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</si>
  <si>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</si>
  <si>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</si>
  <si>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</si>
  <si>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</si>
  <si>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</si>
  <si>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</si>
  <si>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</si>
  <si>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</si>
  <si>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</si>
  <si>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</si>
  <si>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</si>
  <si>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</si>
  <si>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</si>
  <si>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</si>
  <si>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</si>
  <si>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</si>
  <si>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</si>
  <si>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</si>
  <si>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</si>
  <si>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</si>
  <si>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</si>
  <si>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</si>
  <si>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</si>
  <si>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</si>
  <si>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</si>
  <si>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</si>
  <si>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</si>
  <si>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</si>
  <si>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</si>
  <si>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</si>
  <si>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</si>
  <si>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</si>
  <si>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</si>
  <si>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</si>
  <si>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</si>
  <si>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</si>
  <si>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</si>
  <si>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</si>
  <si>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언론 보도자료 분석 위탁용역</t>
  </si>
  <si>
    <t>계약방법</t>
    <phoneticPr fontId="2" type="noConversion"/>
  </si>
  <si>
    <t>-</t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</si>
  <si>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</si>
  <si>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</si>
  <si>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</si>
  <si>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</si>
  <si>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</si>
  <si>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</si>
  <si>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</si>
  <si>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</si>
  <si>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</si>
  <si>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</si>
  <si>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</si>
  <si>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</si>
  <si>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</si>
  <si>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</si>
  <si>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</si>
  <si>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</si>
  <si>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</si>
  <si>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</si>
  <si>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</si>
  <si>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</si>
  <si>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</si>
  <si>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</si>
  <si>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</si>
  <si>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</si>
  <si>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</si>
  <si>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</si>
  <si>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도급자상호</t>
    <phoneticPr fontId="29" type="noConversion"/>
  </si>
  <si>
    <t>사유</t>
    <phoneticPr fontId="29" type="noConversion"/>
  </si>
  <si>
    <t>예정가격</t>
    <phoneticPr fontId="29" type="noConversion"/>
  </si>
  <si>
    <t>낙찰율</t>
    <phoneticPr fontId="29" type="noConversion"/>
  </si>
  <si>
    <t>도급자주소</t>
    <phoneticPr fontId="29" type="noConversion"/>
  </si>
  <si>
    <t>전략경영본부 경영지원팀</t>
  </si>
  <si>
    <t>휴대용 영상편집기 구입</t>
  </si>
  <si>
    <t>동영상 카메라 구입</t>
  </si>
  <si>
    <t>전혜진</t>
  </si>
  <si>
    <t>031-729-9056</t>
  </si>
  <si>
    <t>식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</si>
  <si>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</si>
  <si>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</si>
  <si>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</si>
  <si>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</si>
  <si>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</si>
  <si>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</si>
  <si>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</si>
  <si>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</si>
  <si>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</si>
  <si>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</si>
  <si>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</si>
  <si>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</si>
  <si>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</si>
  <si>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</si>
  <si>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</si>
  <si>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</si>
  <si>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서버접근제어 솔루션 구입</t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</si>
  <si>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</si>
  <si>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</si>
  <si>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</si>
  <si>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</si>
  <si>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</si>
  <si>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</si>
  <si>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</si>
  <si>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</si>
  <si>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</si>
  <si>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</si>
  <si>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</si>
  <si>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</si>
  <si>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</si>
  <si>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</si>
  <si>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</si>
  <si>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</si>
  <si>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대표자성명</t>
    <phoneticPr fontId="29" type="noConversion"/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</si>
  <si>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</si>
  <si>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</si>
  <si>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</si>
  <si>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</si>
  <si>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</si>
  <si>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</si>
  <si>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</si>
  <si>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</si>
  <si>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</si>
  <si>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</si>
  <si>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</si>
  <si>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</si>
  <si>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</si>
  <si>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</si>
  <si>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</si>
  <si>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</si>
  <si>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</si>
  <si>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</si>
  <si>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</si>
  <si>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</si>
  <si>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</si>
  <si>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</si>
  <si>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분당야탑청소년수련관</t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</si>
  <si>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</si>
  <si>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</si>
  <si>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</si>
  <si>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</si>
  <si>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</si>
  <si>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</si>
  <si>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</si>
  <si>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</si>
  <si>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</si>
  <si>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</si>
  <si>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</si>
  <si>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</si>
  <si>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</si>
  <si>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</si>
  <si>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</si>
  <si>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</si>
  <si>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</si>
  <si>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</si>
  <si>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</si>
  <si>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</si>
  <si>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</si>
  <si>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</si>
  <si>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</si>
  <si>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</si>
  <si>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</si>
  <si>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</si>
  <si>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</si>
  <si>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</si>
  <si>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</si>
  <si>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</si>
  <si>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</si>
  <si>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</si>
  <si>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</si>
  <si>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조달구매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</si>
  <si>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</si>
  <si>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</si>
  <si>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</si>
  <si>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</si>
  <si>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</si>
  <si>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</si>
  <si>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</si>
  <si>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</si>
  <si>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</si>
  <si>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</si>
  <si>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</si>
  <si>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</si>
  <si>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</si>
  <si>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</si>
  <si>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</si>
  <si>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</si>
  <si>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</si>
  <si>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</si>
  <si>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</si>
  <si>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2021.12월 예정</t>
    <phoneticPr fontId="2" type="noConversion"/>
  </si>
  <si>
    <t>2021.11월 예정</t>
    <phoneticPr fontId="2" type="noConversion"/>
  </si>
  <si>
    <t>2021.8월 예정</t>
    <phoneticPr fontId="2" type="noConversion"/>
  </si>
  <si>
    <t>2021.12월 예정</t>
    <phoneticPr fontId="2" type="noConversion"/>
  </si>
  <si>
    <t>2021.04.02.
2021.06.02.</t>
    <phoneticPr fontId="2" type="noConversion"/>
  </si>
  <si>
    <t>분기별</t>
    <phoneticPr fontId="2" type="noConversion"/>
  </si>
  <si>
    <t>번호</t>
  </si>
  <si>
    <t>계약
요청부서</t>
    <phoneticPr fontId="29" type="noConversion"/>
  </si>
  <si>
    <t>감독원</t>
    <phoneticPr fontId="29" type="noConversion"/>
  </si>
  <si>
    <t>계약건명</t>
    <phoneticPr fontId="29" type="noConversion"/>
  </si>
  <si>
    <t>계약일</t>
    <phoneticPr fontId="29" type="noConversion"/>
  </si>
  <si>
    <t>계약방법</t>
    <phoneticPr fontId="29" type="noConversion"/>
  </si>
  <si>
    <t>계약형태</t>
    <phoneticPr fontId="29" type="noConversion"/>
  </si>
  <si>
    <t>계약
목적물</t>
    <phoneticPr fontId="29" type="noConversion"/>
  </si>
  <si>
    <t>경쟁방법</t>
    <phoneticPr fontId="29" type="noConversion"/>
  </si>
  <si>
    <t>입찰공고방법</t>
    <phoneticPr fontId="29" type="noConversion"/>
  </si>
  <si>
    <t>연락처</t>
    <phoneticPr fontId="29" type="noConversion"/>
  </si>
  <si>
    <t>기초가격</t>
    <phoneticPr fontId="29" type="noConversion"/>
  </si>
  <si>
    <t>계약금액</t>
    <phoneticPr fontId="29" type="noConversion"/>
  </si>
  <si>
    <t>수의
공개</t>
    <phoneticPr fontId="29" type="noConversion"/>
  </si>
  <si>
    <r>
      <t>선금</t>
    </r>
    <r>
      <rPr>
        <b/>
        <sz val="9"/>
        <color rgb="FF000000"/>
        <rFont val="바탕"/>
        <family val="1"/>
        <charset val="129"/>
      </rPr>
      <t xml:space="preserve">
(실제납부)</t>
    </r>
    <phoneticPr fontId="29" type="noConversion"/>
  </si>
  <si>
    <t>착공일</t>
    <phoneticPr fontId="29" type="noConversion"/>
  </si>
  <si>
    <t>준공일</t>
    <phoneticPr fontId="29" type="noConversion"/>
  </si>
  <si>
    <t>준공기한</t>
    <phoneticPr fontId="29" type="noConversion"/>
  </si>
  <si>
    <t>검수완료</t>
    <phoneticPr fontId="29" type="noConversion"/>
  </si>
  <si>
    <t>대가
지급일</t>
    <phoneticPr fontId="29" type="noConversion"/>
  </si>
  <si>
    <t>대금지급
금액</t>
    <phoneticPr fontId="29" type="noConversion"/>
  </si>
  <si>
    <t>사업자번호</t>
    <phoneticPr fontId="29" type="noConversion"/>
  </si>
  <si>
    <t>10-1</t>
    <phoneticPr fontId="2" type="noConversion"/>
  </si>
  <si>
    <t>10-2</t>
    <phoneticPr fontId="2" type="noConversion"/>
  </si>
  <si>
    <t>8+1</t>
    <phoneticPr fontId="2" type="noConversion"/>
  </si>
  <si>
    <t>8+2</t>
    <phoneticPr fontId="2" type="noConversion"/>
  </si>
  <si>
    <t>6-2</t>
    <phoneticPr fontId="29" type="noConversion"/>
  </si>
  <si>
    <t>6-1</t>
    <phoneticPr fontId="29" type="noConversion"/>
  </si>
  <si>
    <t>지방계약법 시행령 제25조제1항제5호</t>
  </si>
  <si>
    <t>경영지원팀 전혜진</t>
  </si>
  <si>
    <t>추정가격 2천만원 초과 5천만원 이하 소기업,소상공인 계약(제25조제1항제5호)</t>
  </si>
  <si>
    <t>정보시스템 통합유지관리 용역</t>
  </si>
  <si>
    <t>2021년 청년창업 오픈마켓 SNS홍보 컨설팅</t>
  </si>
  <si>
    <t>전략경영본부 청년정책팀</t>
  </si>
  <si>
    <t>이재영</t>
  </si>
  <si>
    <t>031-729-9030</t>
  </si>
  <si>
    <t>청년참여단 청년속마음 포럼 영상제작</t>
  </si>
  <si>
    <t>전략경영본부 청년교류팀</t>
  </si>
  <si>
    <t>최정배</t>
  </si>
  <si>
    <t>031-729-9040</t>
  </si>
  <si>
    <t>성남청년 프리인턴십 집단심층면접조사 연구용역</t>
  </si>
  <si>
    <t>031-729-9042</t>
  </si>
  <si>
    <t>성남청년 프리인턴십 프로젝트 결과영상 제작</t>
  </si>
  <si>
    <t>김보희</t>
    <phoneticPr fontId="2" type="noConversion"/>
  </si>
  <si>
    <t>노트북컴퓨터 구입</t>
  </si>
  <si>
    <t>대</t>
  </si>
  <si>
    <t>전략경영본부 인력개발팀</t>
  </si>
  <si>
    <t>김다정</t>
  </si>
  <si>
    <t>031-729-9062</t>
  </si>
  <si>
    <t>제33회 직원 채용</t>
    <phoneticPr fontId="2" type="noConversion"/>
  </si>
  <si>
    <t>2021년 하반기 근로자 정기 인터넷 원격교육</t>
  </si>
  <si>
    <t>청소년사업본부 사업지원실</t>
  </si>
  <si>
    <t>도주성</t>
  </si>
  <si>
    <t>031-729-9074</t>
  </si>
  <si>
    <t>건축</t>
  </si>
  <si>
    <t>분당서현청소년수련관</t>
  </si>
  <si>
    <t>임흥국</t>
  </si>
  <si>
    <t>031-729-9416</t>
  </si>
  <si>
    <t>청소년방과후아카데미 조성공사</t>
    <phoneticPr fontId="2" type="noConversion"/>
  </si>
  <si>
    <t>수의계약</t>
    <phoneticPr fontId="2" type="noConversion"/>
  </si>
  <si>
    <t xml:space="preserve">수정청소년수련관 초·중등 방과후아카데미 셔틀버스 임차용역 </t>
  </si>
  <si>
    <t xml:space="preserve">수정청소년수련관 초·중등 방과후아카데미 셔틀버스 임차용역 </t>
    <phoneticPr fontId="2" type="noConversion"/>
  </si>
  <si>
    <t>전략경영본부</t>
    <phoneticPr fontId="2" type="noConversion"/>
  </si>
  <si>
    <t>수의(총액)</t>
  </si>
  <si>
    <t>수의(총액)</t>
    <phoneticPr fontId="2" type="noConversion"/>
  </si>
  <si>
    <t>2021.06.02.</t>
    <phoneticPr fontId="2" type="noConversion"/>
  </si>
  <si>
    <t>2021.06.08.</t>
  </si>
  <si>
    <t>2021.06.08.</t>
    <phoneticPr fontId="2" type="noConversion"/>
  </si>
  <si>
    <t>2021.06.08.</t>
    <phoneticPr fontId="2" type="noConversion"/>
  </si>
  <si>
    <t>여객자동차운송사업</t>
    <phoneticPr fontId="2" type="noConversion"/>
  </si>
  <si>
    <t>성남시</t>
    <phoneticPr fontId="2" type="noConversion"/>
  </si>
  <si>
    <t>2개사</t>
    <phoneticPr fontId="2" type="noConversion"/>
  </si>
  <si>
    <t>㈜서울구경</t>
  </si>
  <si>
    <t>㈜서울구경</t>
    <phoneticPr fontId="2" type="noConversion"/>
  </si>
  <si>
    <t>수의(단가)</t>
  </si>
  <si>
    <t>수의(단가)</t>
    <phoneticPr fontId="2" type="noConversion"/>
  </si>
  <si>
    <t>2021.06.15.</t>
  </si>
  <si>
    <t>2021.06.15.</t>
    <phoneticPr fontId="2" type="noConversion"/>
  </si>
  <si>
    <t>식품 즉석판매제조·가공업 등</t>
    <phoneticPr fontId="2" type="noConversion"/>
  </si>
  <si>
    <t>성남시</t>
    <phoneticPr fontId="2" type="noConversion"/>
  </si>
  <si>
    <t>2021.06.09.</t>
    <phoneticPr fontId="2" type="noConversion"/>
  </si>
  <si>
    <t>2021.06.15.</t>
    <phoneticPr fontId="2" type="noConversion"/>
  </si>
  <si>
    <t>2021.06.16.</t>
    <phoneticPr fontId="2" type="noConversion"/>
  </si>
  <si>
    <t>2021.06.22.</t>
  </si>
  <si>
    <t>2021.06.22.</t>
    <phoneticPr fontId="2" type="noConversion"/>
  </si>
  <si>
    <t>유찰</t>
    <phoneticPr fontId="2" type="noConversion"/>
  </si>
  <si>
    <t>수정청소년수련관 초ㆍ중등 방과후아카데미 위탁급식 용역(재공고)</t>
  </si>
  <si>
    <t>수정청소년수련관 초ㆍ중등 방과후아카데미 위탁급식 용역(재공고)</t>
    <phoneticPr fontId="2" type="noConversion"/>
  </si>
  <si>
    <t>수정청소년수련관 초ㆍ중등 방과후아카데미 위탁급식 용역</t>
  </si>
  <si>
    <t>수정청소년수련관 초ㆍ중등 방과후아카데미 위탁급식 용역</t>
    <phoneticPr fontId="2" type="noConversion"/>
  </si>
  <si>
    <t xml:space="preserve">AI기반 청소년역량진단 온라인 관리 플랫폼 구축 </t>
  </si>
  <si>
    <t xml:space="preserve">AI기반 청소년역량진단 온라인 관리 플랫폼 구축 </t>
    <phoneticPr fontId="2" type="noConversion"/>
  </si>
  <si>
    <t>수의(총액)</t>
    <phoneticPr fontId="2" type="noConversion"/>
  </si>
  <si>
    <t>2021.06.09.</t>
    <phoneticPr fontId="2" type="noConversion"/>
  </si>
  <si>
    <t>2021.06.15.</t>
    <phoneticPr fontId="2" type="noConversion"/>
  </si>
  <si>
    <t>2021.06.15.</t>
    <phoneticPr fontId="2" type="noConversion"/>
  </si>
  <si>
    <t>무응찰</t>
    <phoneticPr fontId="2" type="noConversion"/>
  </si>
  <si>
    <t>-</t>
    <phoneticPr fontId="2" type="noConversion"/>
  </si>
  <si>
    <t>무응찰</t>
    <phoneticPr fontId="2" type="noConversion"/>
  </si>
  <si>
    <t>-</t>
    <phoneticPr fontId="2" type="noConversion"/>
  </si>
  <si>
    <t>유찰</t>
    <phoneticPr fontId="2" type="noConversion"/>
  </si>
  <si>
    <t>㈜데이터드리븐</t>
    <phoneticPr fontId="2" type="noConversion"/>
  </si>
  <si>
    <t>소프트웨어사업자</t>
    <phoneticPr fontId="2" type="noConversion"/>
  </si>
  <si>
    <t>2021 성남형교육 성남e드림 체험활동 차량운영 용역</t>
    <phoneticPr fontId="2" type="noConversion"/>
  </si>
  <si>
    <t>성남형교육지원단</t>
    <phoneticPr fontId="2" type="noConversion"/>
  </si>
  <si>
    <t>제한단가</t>
    <phoneticPr fontId="2" type="noConversion"/>
  </si>
  <si>
    <t>차명경</t>
    <phoneticPr fontId="2" type="noConversion"/>
  </si>
  <si>
    <t>031-729-9881</t>
    <phoneticPr fontId="2" type="noConversion"/>
  </si>
  <si>
    <t>접속자 순차처리 프로그램 구입</t>
    <phoneticPr fontId="2" type="noConversion"/>
  </si>
  <si>
    <t>분당서현청소년수련관 공정무역 홍보관&amp;홍보카페 조성공사</t>
  </si>
  <si>
    <t>준공</t>
    <phoneticPr fontId="2" type="noConversion"/>
  </si>
  <si>
    <t>재단 홍보 쇼핑백 제작</t>
  </si>
  <si>
    <t>AI기반 청소년역량진단 온라인 관리 플랫폼 구축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</si>
  <si>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</si>
  <si>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</si>
  <si>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</si>
  <si>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</si>
  <si>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</si>
  <si>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</si>
  <si>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</si>
  <si>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</si>
  <si>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</si>
  <si>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-해당사항없음-</t>
    <phoneticPr fontId="2" type="noConversion"/>
  </si>
  <si>
    <t>수정청소년수련관</t>
  </si>
  <si>
    <t>(임시)수정청소년수련관 인테리어 공사</t>
  </si>
  <si>
    <t>공사</t>
  </si>
  <si>
    <t>추정가격이 2억원 이하 전문공사(제25조제3항제1호)</t>
  </si>
  <si>
    <t>경기도 성남시 분당구 운중로 129-0(운중동) 904호</t>
  </si>
  <si>
    <t>㈜세김에스앤디</t>
  </si>
  <si>
    <t>김정락</t>
  </si>
  <si>
    <t>청소년상담복지센터</t>
  </si>
  <si>
    <t>센터 이전 인테리어 공사</t>
  </si>
  <si>
    <t>경기도 성남시 중원구 둔촌대로457번길 27(상대원동) 우림라리온스밸리1차 202호</t>
  </si>
  <si>
    <t>주식회사 공간설계</t>
  </si>
  <si>
    <t>김현근</t>
  </si>
  <si>
    <t>인력개발팀</t>
  </si>
  <si>
    <t>강원도 춘천시 남산면 버들1길 130-0</t>
  </si>
  <si>
    <t>윤성태</t>
  </si>
  <si>
    <t>조달</t>
  </si>
  <si>
    <t>서울특별시 강남구 봉은사로129-1</t>
  </si>
  <si>
    <t>수정청소년수련관 초·중등 방과후아카데미 셔틀버스 임차용역</t>
  </si>
  <si>
    <t>경기도 성남시 분당구 장미로 78, 1035호(야탑동, 시그마3)</t>
  </si>
  <si>
    <t>정길중</t>
  </si>
  <si>
    <t>대외협력팀</t>
  </si>
  <si>
    <t>경기도 성남시 분당구 야탑로 225(야탑동)</t>
  </si>
  <si>
    <t>이혜정</t>
  </si>
  <si>
    <t>추정가격 2천만원 초과 1억원 이하 소기업,소상공인 계약(제25조제3항제2호)</t>
  </si>
  <si>
    <t>경기도 성남시 분당구 황새울로335번길 8, 4층 54호(서현동)</t>
  </si>
  <si>
    <t>고동완</t>
  </si>
  <si>
    <t>서울시 강남구 봉은사로 625, 경휘빌딩 4층(삼성동)</t>
  </si>
  <si>
    <t>이우종</t>
  </si>
  <si>
    <t>수정청소년수련관</t>
    <phoneticPr fontId="29" type="noConversion"/>
  </si>
  <si>
    <t>(임시)수정청소년수련관 인테리어 공사</t>
    <phoneticPr fontId="29" type="noConversion"/>
  </si>
  <si>
    <t>수의</t>
    <phoneticPr fontId="29" type="noConversion"/>
  </si>
  <si>
    <t>공사</t>
    <phoneticPr fontId="29" type="noConversion"/>
  </si>
  <si>
    <t>나라장터</t>
    <phoneticPr fontId="29" type="noConversion"/>
  </si>
  <si>
    <t>김정락</t>
    <phoneticPr fontId="29" type="noConversion"/>
  </si>
  <si>
    <t>-</t>
    <phoneticPr fontId="29" type="noConversion"/>
  </si>
  <si>
    <t>수정</t>
    <phoneticPr fontId="29" type="noConversion"/>
  </si>
  <si>
    <t>수의2인견적</t>
    <phoneticPr fontId="29" type="noConversion"/>
  </si>
  <si>
    <t>나라장터</t>
    <phoneticPr fontId="29" type="noConversion"/>
  </si>
  <si>
    <t>031-706-5044</t>
    <phoneticPr fontId="29" type="noConversion"/>
  </si>
  <si>
    <t>129-86-55192</t>
    <phoneticPr fontId="29" type="noConversion"/>
  </si>
  <si>
    <t>인력개발팀</t>
    <phoneticPr fontId="29" type="noConversion"/>
  </si>
  <si>
    <t>정현섭</t>
    <phoneticPr fontId="29" type="noConversion"/>
  </si>
  <si>
    <t>회계실무 교육 운영 위탁용역</t>
    <phoneticPr fontId="29" type="noConversion"/>
  </si>
  <si>
    <t>총액</t>
    <phoneticPr fontId="29" type="noConversion"/>
  </si>
  <si>
    <t>비공고</t>
    <phoneticPr fontId="29" type="noConversion"/>
  </si>
  <si>
    <t>147-86-01409</t>
    <phoneticPr fontId="29" type="noConversion"/>
  </si>
  <si>
    <t>물품</t>
    <phoneticPr fontId="29" type="noConversion"/>
  </si>
  <si>
    <t>서울지방조달청</t>
    <phoneticPr fontId="29" type="noConversion"/>
  </si>
  <si>
    <t>124-82-20370</t>
    <phoneticPr fontId="29" type="noConversion"/>
  </si>
  <si>
    <t>조달</t>
    <phoneticPr fontId="29" type="noConversion"/>
  </si>
  <si>
    <t>129-86-39907</t>
    <phoneticPr fontId="29" type="noConversion"/>
  </si>
  <si>
    <t>수정청소년수련관 초·중등 방과후아카데미 셔틀버스 임차용역</t>
    <phoneticPr fontId="29" type="noConversion"/>
  </si>
  <si>
    <t>장은지</t>
    <phoneticPr fontId="29" type="noConversion"/>
  </si>
  <si>
    <t>조달구매</t>
    <phoneticPr fontId="29" type="noConversion"/>
  </si>
  <si>
    <t>서울특별시 강남구 봉은사로129-1</t>
    <phoneticPr fontId="29" type="noConversion"/>
  </si>
  <si>
    <t>02-3452-0056</t>
    <phoneticPr fontId="29" type="noConversion"/>
  </si>
  <si>
    <t>재단 홍보 쇼핑백 제작</t>
    <phoneticPr fontId="29" type="noConversion"/>
  </si>
  <si>
    <t>추정가격이 2천만원 이하인 물품의 제조·구매·용역 계약(제25조제1항제5호)</t>
    <phoneticPr fontId="29" type="noConversion"/>
  </si>
  <si>
    <t>경기도 성남시 분당구 야탑로 225(야탑동)</t>
    <phoneticPr fontId="29" type="noConversion"/>
  </si>
  <si>
    <t>이혜정</t>
    <phoneticPr fontId="29" type="noConversion"/>
  </si>
  <si>
    <t>분당야탑청소년수련관</t>
    <phoneticPr fontId="29" type="noConversion"/>
  </si>
  <si>
    <t>이지현</t>
    <phoneticPr fontId="29" type="noConversion"/>
  </si>
  <si>
    <t>용역</t>
    <phoneticPr fontId="29" type="noConversion"/>
  </si>
  <si>
    <t>수의2인견적</t>
    <phoneticPr fontId="29" type="noConversion"/>
  </si>
  <si>
    <t>추정가격 2천만원 초과 1억원 이하 소기업,소상공인 계약(제25조제3항제2호)</t>
    <phoneticPr fontId="29" type="noConversion"/>
  </si>
  <si>
    <t>경기도 성남시 분당구 황새울로335번길 8, 4층 54호(서현동)</t>
    <phoneticPr fontId="29" type="noConversion"/>
  </si>
  <si>
    <t>㈜데이터드리븐</t>
    <phoneticPr fontId="29" type="noConversion"/>
  </si>
  <si>
    <t>고동완</t>
    <phoneticPr fontId="29" type="noConversion"/>
  </si>
  <si>
    <t>02-875-5075</t>
    <phoneticPr fontId="29" type="noConversion"/>
  </si>
  <si>
    <t>야탑</t>
    <phoneticPr fontId="29" type="noConversion"/>
  </si>
  <si>
    <t>수정청소년수련관</t>
    <phoneticPr fontId="29" type="noConversion"/>
  </si>
  <si>
    <t>이찬형</t>
    <phoneticPr fontId="29" type="noConversion"/>
  </si>
  <si>
    <t>경기도 성남시 분당구 운중로 129-0(운중동) 904호</t>
    <phoneticPr fontId="29" type="noConversion"/>
  </si>
  <si>
    <t>㈜세김에스앤디</t>
    <phoneticPr fontId="29" type="noConversion"/>
  </si>
  <si>
    <t>031-703-8775</t>
    <phoneticPr fontId="29" type="noConversion"/>
  </si>
  <si>
    <t>120-88-15237</t>
    <phoneticPr fontId="29" type="noConversion"/>
  </si>
  <si>
    <t>청소년상담복지센터</t>
    <phoneticPr fontId="29" type="noConversion"/>
  </si>
  <si>
    <t>이성희</t>
    <phoneticPr fontId="29" type="noConversion"/>
  </si>
  <si>
    <t>총액</t>
    <phoneticPr fontId="29" type="noConversion"/>
  </si>
  <si>
    <t>공사</t>
    <phoneticPr fontId="29" type="noConversion"/>
  </si>
  <si>
    <t>주식회사 공간설계</t>
    <phoneticPr fontId="29" type="noConversion"/>
  </si>
  <si>
    <t>-</t>
    <phoneticPr fontId="29" type="noConversion"/>
  </si>
  <si>
    <t>상담</t>
    <phoneticPr fontId="29" type="noConversion"/>
  </si>
  <si>
    <t>분당서현청소년수련관</t>
    <phoneticPr fontId="29" type="noConversion"/>
  </si>
  <si>
    <t>분당서현청소년수련관 공정무역 홍보관&amp;홍보카페 조성공사</t>
    <phoneticPr fontId="29" type="noConversion"/>
  </si>
  <si>
    <t>여광주</t>
    <phoneticPr fontId="29" type="noConversion"/>
  </si>
  <si>
    <t>서현</t>
    <phoneticPr fontId="29" type="noConversion"/>
  </si>
  <si>
    <t>129-86-75204</t>
    <phoneticPr fontId="29" type="noConversion"/>
  </si>
  <si>
    <t>양그림</t>
    <phoneticPr fontId="29" type="noConversion"/>
  </si>
  <si>
    <t>분당야탑청소년수련관 풋·캔버스 전자책 구입</t>
    <phoneticPr fontId="29" type="noConversion"/>
  </si>
  <si>
    <t xml:space="preserve">경기도 성남시 분당구 돌마로46-0(구미동) </t>
    <phoneticPr fontId="29" type="noConversion"/>
  </si>
  <si>
    <t>컨텐츠박스</t>
    <phoneticPr fontId="29" type="noConversion"/>
  </si>
  <si>
    <t>배원식</t>
    <phoneticPr fontId="29" type="noConversion"/>
  </si>
  <si>
    <t>031-715-0770</t>
    <phoneticPr fontId="29" type="noConversion"/>
  </si>
  <si>
    <t>763-48-00122</t>
    <phoneticPr fontId="29" type="noConversion"/>
  </si>
  <si>
    <t>임흥국</t>
    <phoneticPr fontId="29" type="noConversion"/>
  </si>
  <si>
    <t>경기도 성남시 분당구 탄천상로 164-0(구미동) 다-812호</t>
    <phoneticPr fontId="29" type="noConversion"/>
  </si>
  <si>
    <t>031-745-7456</t>
    <phoneticPr fontId="29" type="noConversion"/>
  </si>
  <si>
    <t>수정청소년수련관</t>
    <phoneticPr fontId="29" type="noConversion"/>
  </si>
  <si>
    <t>이찬형</t>
    <phoneticPr fontId="29" type="noConversion"/>
  </si>
  <si>
    <t>(임시)수정청소년수련관 인테리어 공사</t>
    <phoneticPr fontId="29" type="noConversion"/>
  </si>
  <si>
    <t>총액</t>
    <phoneticPr fontId="29" type="noConversion"/>
  </si>
  <si>
    <t>공사</t>
    <phoneticPr fontId="29" type="noConversion"/>
  </si>
  <si>
    <t>수의2인견적</t>
    <phoneticPr fontId="29" type="noConversion"/>
  </si>
  <si>
    <t>나라장터</t>
    <phoneticPr fontId="29" type="noConversion"/>
  </si>
  <si>
    <t>경기도 성남시 분당구 운중로 129-0(운중동) 904호</t>
    <phoneticPr fontId="29" type="noConversion"/>
  </si>
  <si>
    <t>㈜세김에스앤디</t>
    <phoneticPr fontId="29" type="noConversion"/>
  </si>
  <si>
    <t>김정락</t>
    <phoneticPr fontId="29" type="noConversion"/>
  </si>
  <si>
    <t>031-703-8775</t>
    <phoneticPr fontId="29" type="noConversion"/>
  </si>
  <si>
    <t>-</t>
    <phoneticPr fontId="29" type="noConversion"/>
  </si>
  <si>
    <t>-</t>
    <phoneticPr fontId="29" type="noConversion"/>
  </si>
  <si>
    <t>수정</t>
    <phoneticPr fontId="29" type="noConversion"/>
  </si>
  <si>
    <t>120-88-15237</t>
    <phoneticPr fontId="29" type="noConversion"/>
  </si>
  <si>
    <t>이성희</t>
    <phoneticPr fontId="29" type="noConversion"/>
  </si>
  <si>
    <t>센터 이전 인테리어 공사</t>
    <phoneticPr fontId="29" type="noConversion"/>
  </si>
  <si>
    <t>총액</t>
    <phoneticPr fontId="29" type="noConversion"/>
  </si>
  <si>
    <t>김현근</t>
    <phoneticPr fontId="29" type="noConversion"/>
  </si>
  <si>
    <t>-</t>
    <phoneticPr fontId="29" type="noConversion"/>
  </si>
  <si>
    <t>인력개발팀</t>
    <phoneticPr fontId="29" type="noConversion"/>
  </si>
  <si>
    <t>정현섭</t>
    <phoneticPr fontId="29" type="noConversion"/>
  </si>
  <si>
    <t>총액</t>
    <phoneticPr fontId="29" type="noConversion"/>
  </si>
  <si>
    <t>용역</t>
    <phoneticPr fontId="29" type="noConversion"/>
  </si>
  <si>
    <t>수의1인견적</t>
    <phoneticPr fontId="29" type="noConversion"/>
  </si>
  <si>
    <t>강원도 춘천시 남산면 버들1길 130-0</t>
    <phoneticPr fontId="29" type="noConversion"/>
  </si>
  <si>
    <t>㈜더존에듀캠</t>
    <phoneticPr fontId="29" type="noConversion"/>
  </si>
  <si>
    <t>윤성태</t>
    <phoneticPr fontId="29" type="noConversion"/>
  </si>
  <si>
    <t>02-6233-5461</t>
    <phoneticPr fontId="29" type="noConversion"/>
  </si>
  <si>
    <t xml:space="preserve">  </t>
    <phoneticPr fontId="29" type="noConversion"/>
  </si>
  <si>
    <t>경영지원팀</t>
    <phoneticPr fontId="29" type="noConversion"/>
  </si>
  <si>
    <t>김승희</t>
    <phoneticPr fontId="29" type="noConversion"/>
  </si>
  <si>
    <t>복사용지 구입</t>
    <phoneticPr fontId="29" type="noConversion"/>
  </si>
  <si>
    <t>조달</t>
    <phoneticPr fontId="29" type="noConversion"/>
  </si>
  <si>
    <t>물품</t>
    <phoneticPr fontId="29" type="noConversion"/>
  </si>
  <si>
    <t>서울특별시 강남구 봉은사로129-1</t>
    <phoneticPr fontId="29" type="noConversion"/>
  </si>
  <si>
    <t>서울지방조달청</t>
    <phoneticPr fontId="29" type="noConversion"/>
  </si>
  <si>
    <t>(사)우리들행복나눔</t>
    <phoneticPr fontId="29" type="noConversion"/>
  </si>
  <si>
    <t>031-763-5771</t>
    <phoneticPr fontId="29" type="noConversion"/>
  </si>
  <si>
    <t>경영지원팀</t>
    <phoneticPr fontId="29" type="noConversion"/>
  </si>
  <si>
    <t>전혜진</t>
    <phoneticPr fontId="29" type="noConversion"/>
  </si>
  <si>
    <t>그룹웨어 사용자 라이선스 구입</t>
    <phoneticPr fontId="29" type="noConversion"/>
  </si>
  <si>
    <t>㈜핸디소프트</t>
    <phoneticPr fontId="29" type="noConversion"/>
  </si>
  <si>
    <t>070-4483-9000</t>
    <phoneticPr fontId="29" type="noConversion"/>
  </si>
  <si>
    <t>백은솔</t>
    <phoneticPr fontId="29" type="noConversion"/>
  </si>
  <si>
    <t>수정청소년수련관 초·중등 방과후아카데미 셔틀버스 임차용역</t>
    <phoneticPr fontId="29" type="noConversion"/>
  </si>
  <si>
    <t>수의</t>
    <phoneticPr fontId="29" type="noConversion"/>
  </si>
  <si>
    <t>수의2인견적</t>
    <phoneticPr fontId="29" type="noConversion"/>
  </si>
  <si>
    <t>나라장터</t>
    <phoneticPr fontId="29" type="noConversion"/>
  </si>
  <si>
    <t>경기도 성남시 분당구 장미로 78, 1035호(야탑동, 시그마3)</t>
    <phoneticPr fontId="29" type="noConversion"/>
  </si>
  <si>
    <t>㈜서울구경</t>
    <phoneticPr fontId="29" type="noConversion"/>
  </si>
  <si>
    <t>정길중</t>
    <phoneticPr fontId="29" type="noConversion"/>
  </si>
  <si>
    <t>031-751-2199</t>
    <phoneticPr fontId="29" type="noConversion"/>
  </si>
  <si>
    <t>수정</t>
    <phoneticPr fontId="29" type="noConversion"/>
  </si>
  <si>
    <t>144-81-20722</t>
    <phoneticPr fontId="29" type="noConversion"/>
  </si>
  <si>
    <t>대외협력팀</t>
    <phoneticPr fontId="29" type="noConversion"/>
  </si>
  <si>
    <t>그래픽 편집 프로그램 구입</t>
    <phoneticPr fontId="29" type="noConversion"/>
  </si>
  <si>
    <t>㈜에쓰피케이</t>
    <phoneticPr fontId="29" type="noConversion"/>
  </si>
  <si>
    <t>324-87-01323</t>
    <phoneticPr fontId="29" type="noConversion"/>
  </si>
  <si>
    <t>대외협력팀</t>
    <phoneticPr fontId="29" type="noConversion"/>
  </si>
  <si>
    <t>재단 홍보 쇼핑백 제작</t>
    <phoneticPr fontId="29" type="noConversion"/>
  </si>
  <si>
    <t>비공고</t>
    <phoneticPr fontId="29" type="noConversion"/>
  </si>
  <si>
    <t>추정가격이 2천만원 이하인 물품의 제조·구매·용역 계약(제25조제1항제5호)</t>
    <phoneticPr fontId="29" type="noConversion"/>
  </si>
  <si>
    <t>사회복지법인 가나안복지재단 가나안근로복지관</t>
    <phoneticPr fontId="29" type="noConversion"/>
  </si>
  <si>
    <t>이혜정</t>
    <phoneticPr fontId="29" type="noConversion"/>
  </si>
  <si>
    <t>1577-7821</t>
    <phoneticPr fontId="29" type="noConversion"/>
  </si>
  <si>
    <t>129-82-06674</t>
    <phoneticPr fontId="29" type="noConversion"/>
  </si>
  <si>
    <t>AI기반 청소년역량진단 온라인 관리 플랫폼 구축</t>
    <phoneticPr fontId="29" type="noConversion"/>
  </si>
  <si>
    <t>297-88-01106</t>
    <phoneticPr fontId="29" type="noConversion"/>
  </si>
  <si>
    <t>개인성과평가 운영 위탁용역</t>
    <phoneticPr fontId="29" type="noConversion"/>
  </si>
  <si>
    <t>수의1인견적</t>
    <phoneticPr fontId="29" type="noConversion"/>
  </si>
  <si>
    <t>서울시 강남구 봉은사로 625, 경휘빌딩 4층(삼성동)</t>
    <phoneticPr fontId="29" type="noConversion"/>
  </si>
  <si>
    <t>㈜펄슨텔</t>
    <phoneticPr fontId="29" type="noConversion"/>
  </si>
  <si>
    <t>이우종</t>
    <phoneticPr fontId="29" type="noConversion"/>
  </si>
  <si>
    <t>02-548-0110</t>
    <phoneticPr fontId="29" type="noConversion"/>
  </si>
  <si>
    <t>120-86-75513</t>
    <phoneticPr fontId="29" type="noConversion"/>
  </si>
  <si>
    <t>지방계약법 시행령 제25조제3항제2호</t>
  </si>
  <si>
    <t>지방계약법 시행령 제25조제3항제2호</t>
    <phoneticPr fontId="29" type="noConversion"/>
  </si>
  <si>
    <t>지방계약법 시행령 제25조제3항제1호</t>
  </si>
  <si>
    <t>지방계약법 시행령 제25조제3항제1호</t>
    <phoneticPr fontId="29" type="noConversion"/>
  </si>
  <si>
    <t>지방계약법 시행령 제25조제3항제1호</t>
    <phoneticPr fontId="29" type="noConversion"/>
  </si>
  <si>
    <t>지방계약법 시행령 제25조제1항제5호</t>
    <phoneticPr fontId="29" type="noConversion"/>
  </si>
  <si>
    <t>지방계약법 시행령 제80조</t>
  </si>
  <si>
    <t>지방계약법 시행령 제80조</t>
    <phoneticPr fontId="29" type="noConversion"/>
  </si>
  <si>
    <t>지방계약법 시행령 제25조제1항제5호</t>
    <phoneticPr fontId="29" type="noConversion"/>
  </si>
  <si>
    <t>지방계약법 시행령 제80조</t>
    <phoneticPr fontId="29" type="noConversion"/>
  </si>
  <si>
    <t>지방계약법 시행령 제25조제1항제5호</t>
    <phoneticPr fontId="29" type="noConversion"/>
  </si>
  <si>
    <t>지방계약법 시행령 제25조제3항제2호</t>
    <phoneticPr fontId="29" type="noConversion"/>
  </si>
  <si>
    <t>2021.05.20. ~ 2021.06.09.</t>
  </si>
  <si>
    <t>2021.05.20. ~ 2021.06.09.</t>
    <phoneticPr fontId="29" type="noConversion"/>
  </si>
  <si>
    <t>2021.06.07. ~ 2021.06.09.</t>
  </si>
  <si>
    <t>2021.06.07. ~ 2021.06.09.</t>
    <phoneticPr fontId="29" type="noConversion"/>
  </si>
  <si>
    <t>2021.06.04. ~ 2021.06.27.</t>
  </si>
  <si>
    <t>2021.06.04. ~ 2021.06.27.</t>
    <phoneticPr fontId="29" type="noConversion"/>
  </si>
  <si>
    <t>2021.06.10. ~ 2021.07.04.</t>
  </si>
  <si>
    <t>2021.06.10. ~ 2021.07.04.</t>
    <phoneticPr fontId="29" type="noConversion"/>
  </si>
  <si>
    <t>2021.06.09. ~ 2021.06.22.</t>
  </si>
  <si>
    <t>2021.06.09. ~ 2021.06.22.</t>
    <phoneticPr fontId="29" type="noConversion"/>
  </si>
  <si>
    <t>2021.06.11. ~ 2021.06.26.</t>
  </si>
  <si>
    <t>2021.06.11. ~ 2021.06.26.</t>
    <phoneticPr fontId="29" type="noConversion"/>
  </si>
  <si>
    <t>2021.06.15. ~ 2012.07.15.</t>
  </si>
  <si>
    <t>2021.06.15. ~ 2012.07.15.</t>
    <phoneticPr fontId="29" type="noConversion"/>
  </si>
  <si>
    <t>2021.07.01. ~ 2021.12.31.</t>
  </si>
  <si>
    <t>2021.07.01. ~ 2021.12.31.</t>
    <phoneticPr fontId="29" type="noConversion"/>
  </si>
  <si>
    <t>2021.06.21. ~ 2021.07.21.</t>
  </si>
  <si>
    <t>2021.06.21. ~ 2021.07.21.</t>
    <phoneticPr fontId="29" type="noConversion"/>
  </si>
  <si>
    <t>2021.06.23. ~ 2021.07.07.</t>
  </si>
  <si>
    <t>2021.06.23. ~ 2021.07.07.</t>
    <phoneticPr fontId="29" type="noConversion"/>
  </si>
  <si>
    <t>2021.06.23. ~ 2021.12.22.</t>
  </si>
  <si>
    <t>2021.06.23. ~ 2021.12.22.</t>
    <phoneticPr fontId="29" type="noConversion"/>
  </si>
  <si>
    <t>2021.06.29. ~ 2021.07.16.</t>
  </si>
  <si>
    <t>2021.06.29. ~ 2021.07.16.</t>
    <phoneticPr fontId="29" type="noConversion"/>
  </si>
  <si>
    <t>㈜동화에스앤디</t>
  </si>
  <si>
    <t>㈜동화에스앤디</t>
    <phoneticPr fontId="29" type="noConversion"/>
  </si>
  <si>
    <t>경기도 성남시 분당구 장미로 78, 1035호</t>
  </si>
  <si>
    <t>경기도 성남시 분당구 장미로 78, 1035호</t>
    <phoneticPr fontId="29" type="noConversion"/>
  </si>
  <si>
    <t>경기도 성남시 분당구 황새울로335번길 8, 4층 54호</t>
  </si>
  <si>
    <t>경기도 성남시 분당구 황새울로335번길 8, 4층 54호</t>
    <phoneticPr fontId="29" type="noConversion"/>
  </si>
  <si>
    <t>경기도 성남시 분당구 야탑로 225</t>
  </si>
  <si>
    <t>경기도 성남시 분당구 야탑로 225</t>
    <phoneticPr fontId="29" type="noConversion"/>
  </si>
  <si>
    <t>경기도 성남시 중원구 둔촌대로457번길 27 202호</t>
  </si>
  <si>
    <t>경기도 성남시 중원구 둔촌대로457번길 27 202호</t>
    <phoneticPr fontId="29" type="noConversion"/>
  </si>
  <si>
    <t>분당야탑청소년수련관 풋·캔버스 전자책 구입</t>
  </si>
  <si>
    <t>분당야탑청소년수련관 양그림</t>
  </si>
  <si>
    <t>컨텐츠박스</t>
  </si>
  <si>
    <t xml:space="preserve">경기도 성남시 분당구 돌마로46-0(구미동) </t>
  </si>
  <si>
    <t>분당서현청소년수련관 임흥국</t>
  </si>
  <si>
    <t>경기도 성남시 분당구 탄천상로 164-0(구미동) 다-812호</t>
  </si>
  <si>
    <t>수정청소년수련관 이찬형</t>
  </si>
  <si>
    <t>청소년상담복지센터 이성희</t>
  </si>
  <si>
    <t>인력개발팀 정현섭</t>
  </si>
  <si>
    <t>경영지원팀 김승희</t>
  </si>
  <si>
    <t>수정청소년수련관 백은솔</t>
  </si>
  <si>
    <t>대외협력팀 장은지</t>
  </si>
  <si>
    <t>분당야탑청소년수련관 이지현</t>
  </si>
  <si>
    <t>분당야탑청소년수련관</t>
    <phoneticPr fontId="29" type="noConversion"/>
  </si>
  <si>
    <t>763-48-00122</t>
    <phoneticPr fontId="29" type="noConversion"/>
  </si>
  <si>
    <t>분당서현청소년수련관</t>
    <phoneticPr fontId="29" type="noConversion"/>
  </si>
  <si>
    <t>분당서현청소년수련관 공정무역 홍보관&amp;홍보카페 조성공사</t>
    <phoneticPr fontId="29" type="noConversion"/>
  </si>
  <si>
    <t>추정가격이 2억원 이하 전문공사(제25조제3항제1호)</t>
    <phoneticPr fontId="29" type="noConversion"/>
  </si>
  <si>
    <t>경기도 성남시 분당구 탄천상로 164-0(구미동) 다-812호</t>
    <phoneticPr fontId="29" type="noConversion"/>
  </si>
  <si>
    <t>서현</t>
    <phoneticPr fontId="29" type="noConversion"/>
  </si>
  <si>
    <t>129-86-75204</t>
    <phoneticPr fontId="29" type="noConversion"/>
  </si>
  <si>
    <t>수정청소년수련관</t>
    <phoneticPr fontId="29" type="noConversion"/>
  </si>
  <si>
    <t>추정가격이 2억원 이하 전문공사(제25조제3항제1호)</t>
    <phoneticPr fontId="29" type="noConversion"/>
  </si>
  <si>
    <t>청소년상담복지센터</t>
    <phoneticPr fontId="29" type="noConversion"/>
  </si>
  <si>
    <t>센터 이전 인테리어 공사</t>
    <phoneticPr fontId="29" type="noConversion"/>
  </si>
  <si>
    <t>수의</t>
    <phoneticPr fontId="29" type="noConversion"/>
  </si>
  <si>
    <t>공사</t>
    <phoneticPr fontId="29" type="noConversion"/>
  </si>
  <si>
    <t>수의2인견적</t>
    <phoneticPr fontId="29" type="noConversion"/>
  </si>
  <si>
    <t>나라장터</t>
    <phoneticPr fontId="29" type="noConversion"/>
  </si>
  <si>
    <t>경기도 성남시 중원구 둔촌대로457번길 27(상대원동) 우림라리온스밸리1차 202호</t>
    <phoneticPr fontId="29" type="noConversion"/>
  </si>
  <si>
    <t>주식회사 공간설계</t>
    <phoneticPr fontId="29" type="noConversion"/>
  </si>
  <si>
    <t>김현근</t>
    <phoneticPr fontId="29" type="noConversion"/>
  </si>
  <si>
    <t>031-706-5044</t>
    <phoneticPr fontId="29" type="noConversion"/>
  </si>
  <si>
    <t>-</t>
    <phoneticPr fontId="29" type="noConversion"/>
  </si>
  <si>
    <t>인력개발팀</t>
    <phoneticPr fontId="29" type="noConversion"/>
  </si>
  <si>
    <t>정현섭</t>
    <phoneticPr fontId="29" type="noConversion"/>
  </si>
  <si>
    <t>수의</t>
    <phoneticPr fontId="29" type="noConversion"/>
  </si>
  <si>
    <t>용역</t>
    <phoneticPr fontId="29" type="noConversion"/>
  </si>
  <si>
    <t>수의1인견적</t>
    <phoneticPr fontId="29" type="noConversion"/>
  </si>
  <si>
    <t>비공고</t>
    <phoneticPr fontId="29" type="noConversion"/>
  </si>
  <si>
    <t>추정가격이 2천만원 이하인 물품의 제조·구매·용역 계약(제25조제1항제5호)</t>
    <phoneticPr fontId="29" type="noConversion"/>
  </si>
  <si>
    <t>강원도 춘천시 남산면 버들1길 130-0</t>
    <phoneticPr fontId="29" type="noConversion"/>
  </si>
  <si>
    <t>㈜더존에듀캠</t>
    <phoneticPr fontId="29" type="noConversion"/>
  </si>
  <si>
    <t>윤성태</t>
    <phoneticPr fontId="29" type="noConversion"/>
  </si>
  <si>
    <t xml:space="preserve">  </t>
    <phoneticPr fontId="29" type="noConversion"/>
  </si>
  <si>
    <t>147-86-01409</t>
    <phoneticPr fontId="29" type="noConversion"/>
  </si>
  <si>
    <t>백은솔</t>
    <phoneticPr fontId="29" type="noConversion"/>
  </si>
  <si>
    <t>수의2인견적</t>
    <phoneticPr fontId="29" type="noConversion"/>
  </si>
  <si>
    <t>나라장터</t>
    <phoneticPr fontId="29" type="noConversion"/>
  </si>
  <si>
    <t>추정가격 2천만원 초과 5천만원 이하 소기업,소상공인 계약(제25조제1항제5호)</t>
    <phoneticPr fontId="29" type="noConversion"/>
  </si>
  <si>
    <t>㈜서울구경</t>
    <phoneticPr fontId="29" type="noConversion"/>
  </si>
  <si>
    <t>정길중</t>
    <phoneticPr fontId="29" type="noConversion"/>
  </si>
  <si>
    <t>-</t>
    <phoneticPr fontId="29" type="noConversion"/>
  </si>
  <si>
    <t>수정</t>
    <phoneticPr fontId="29" type="noConversion"/>
  </si>
  <si>
    <t>144-81-20722</t>
    <phoneticPr fontId="29" type="noConversion"/>
  </si>
  <si>
    <t>사회복지법인 가나안복지재단 가나안근로복지관</t>
    <phoneticPr fontId="29" type="noConversion"/>
  </si>
  <si>
    <t>AI기반 청소년역량진단 온라인 관리 플랫폼 구축</t>
    <phoneticPr fontId="29" type="noConversion"/>
  </si>
  <si>
    <t>고동완</t>
    <phoneticPr fontId="29" type="noConversion"/>
  </si>
  <si>
    <t>02-875-5075</t>
    <phoneticPr fontId="29" type="noConversion"/>
  </si>
  <si>
    <t>야탑</t>
    <phoneticPr fontId="29" type="noConversion"/>
  </si>
  <si>
    <t>297-88-01106</t>
    <phoneticPr fontId="29" type="noConversion"/>
  </si>
  <si>
    <t>개인성과평가 운영 위탁용역</t>
    <phoneticPr fontId="29" type="noConversion"/>
  </si>
  <si>
    <t>서울시 강남구 봉은사로 625, 경휘빌딩 4층(삼성동)</t>
    <phoneticPr fontId="29" type="noConversion"/>
  </si>
  <si>
    <t>㈜펄슨텔</t>
    <phoneticPr fontId="29" type="noConversion"/>
  </si>
  <si>
    <t>이우종</t>
    <phoneticPr fontId="29" type="noConversion"/>
  </si>
  <si>
    <t>02-548-0110</t>
    <phoneticPr fontId="29" type="noConversion"/>
  </si>
  <si>
    <t>120-86-75513</t>
    <phoneticPr fontId="29" type="noConversion"/>
  </si>
  <si>
    <t>2021.05.20. ~ 2021.06.09.</t>
    <phoneticPr fontId="29" type="noConversion"/>
  </si>
  <si>
    <t>2021.06.07. ~ 2021.06.09.</t>
    <phoneticPr fontId="29" type="noConversion"/>
  </si>
  <si>
    <t>2021.06.10. ~ 2021.07.04.</t>
    <phoneticPr fontId="29" type="noConversion"/>
  </si>
  <si>
    <t>2021.07.01. ~ 2021.12.31.</t>
    <phoneticPr fontId="29" type="noConversion"/>
  </si>
  <si>
    <t>2021.06.23. ~ 2021.07.07.</t>
    <phoneticPr fontId="29" type="noConversion"/>
  </si>
  <si>
    <t>2021.06.23. ~ 2021.12.22.</t>
    <phoneticPr fontId="29" type="noConversion"/>
  </si>
  <si>
    <t>2021.06.29. ~ 2021.07.16.</t>
    <phoneticPr fontId="29" type="noConversion"/>
  </si>
  <si>
    <t>-</t>
    <phoneticPr fontId="29" type="noConversion"/>
  </si>
  <si>
    <t>-</t>
    <phoneticPr fontId="29" type="noConversion"/>
  </si>
  <si>
    <t>배원식</t>
  </si>
  <si>
    <t>여광주</t>
  </si>
  <si>
    <t>(2021. 6. 30. 기준 / 단위 :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</si>
</sst>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#,##0;&quot;△&quot;#,##0"/>
    <numFmt numFmtId="183" formatCode="General&quot;월&quot;"/>
    <numFmt numFmtId="184" formatCode="General&quot;년&quot;"/>
    <numFmt numFmtId="185" formatCode="mm&quot;월&quot;\ dd&quot;일&quot;"/>
    <numFmt numFmtId="186" formatCode="General&quot;개&quot;&quot;사&quot;"/>
    <numFmt numFmtId="187" formatCode="\(yyyy\.mm\.dd\.\)"/>
  </numFmts>
  <fonts count="4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b/>
      <sz val="11"/>
      <color rgb="FF000000"/>
      <name val="바탕"/>
      <family val="1"/>
      <charset val="129"/>
    </font>
    <font>
      <b/>
      <sz val="9"/>
      <color rgb="FF000000"/>
      <name val="바탕"/>
      <family val="1"/>
      <charset val="129"/>
    </font>
    <font>
      <sz val="11"/>
      <color rgb="FFFF0000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rgb="FF000000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thin">
        <color indexed="64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thin">
        <color indexed="64"/>
      </bottom>
      <diagonal/>
    </border>
    <border>
      <left/>
      <right style="hair">
        <color rgb="FF000000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double">
        <color auto="1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thin">
        <color indexed="64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auto="1"/>
      </bottom>
      <diagonal/>
    </border>
    <border>
      <left style="hair">
        <color rgb="FF000000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50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177" fontId="30" fillId="0" borderId="0" xfId="0" applyNumberFormat="1" applyFont="1" applyFill="1" applyAlignment="1">
      <alignment horizontal="left" vertical="center" shrinkToFit="1"/>
    </xf>
    <xf numFmtId="178" fontId="30" fillId="0" borderId="0" xfId="0" applyNumberFormat="1" applyFont="1" applyFill="1" applyAlignment="1">
      <alignment horizontal="center" vertical="center"/>
    </xf>
    <xf numFmtId="177" fontId="30" fillId="0" borderId="0" xfId="0" applyNumberFormat="1" applyFont="1" applyFill="1" applyAlignment="1">
      <alignment horizontal="center" vertical="center" shrinkToFit="1"/>
    </xf>
    <xf numFmtId="176" fontId="30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182" fontId="30" fillId="0" borderId="0" xfId="0" applyNumberFormat="1" applyFont="1" applyFill="1" applyAlignment="1">
      <alignment horizontal="right" vertical="center"/>
    </xf>
    <xf numFmtId="10" fontId="30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0" fontId="34" fillId="0" borderId="34" xfId="0" applyNumberFormat="1" applyFont="1" applyFill="1" applyBorder="1" applyAlignment="1">
      <alignment horizontal="center" vertical="center" shrinkToFit="1"/>
    </xf>
    <xf numFmtId="177" fontId="34" fillId="0" borderId="34" xfId="0" applyNumberFormat="1" applyFont="1" applyFill="1" applyBorder="1" applyAlignment="1">
      <alignment horizontal="center" vertical="center" shrinkToFit="1"/>
    </xf>
    <xf numFmtId="10" fontId="34" fillId="0" borderId="37" xfId="0" applyNumberFormat="1" applyFont="1" applyFill="1" applyBorder="1" applyAlignment="1">
      <alignment horizontal="center" vertical="center" shrinkToFit="1"/>
    </xf>
    <xf numFmtId="177" fontId="34" fillId="0" borderId="37" xfId="0" applyNumberFormat="1" applyFont="1" applyFill="1" applyBorder="1" applyAlignment="1">
      <alignment horizontal="center" vertical="center" shrinkToFit="1"/>
    </xf>
    <xf numFmtId="177" fontId="34" fillId="0" borderId="0" xfId="0" applyNumberFormat="1" applyFont="1" applyFill="1" applyBorder="1" applyAlignment="1">
      <alignment horizontal="left" vertical="center" shrinkToFit="1"/>
    </xf>
    <xf numFmtId="182" fontId="34" fillId="0" borderId="0" xfId="0" applyNumberFormat="1" applyFont="1" applyFill="1" applyBorder="1" applyAlignment="1">
      <alignment horizontal="right" vertical="center" shrinkToFit="1"/>
    </xf>
    <xf numFmtId="10" fontId="34" fillId="0" borderId="0" xfId="0" applyNumberFormat="1" applyFont="1" applyFill="1" applyBorder="1" applyAlignment="1">
      <alignment horizontal="center" vertical="center" shrinkToFit="1"/>
    </xf>
    <xf numFmtId="178" fontId="34" fillId="0" borderId="0" xfId="0" applyNumberFormat="1" applyFont="1" applyFill="1" applyBorder="1" applyAlignment="1">
      <alignment horizontal="center" vertical="center" shrinkToFit="1"/>
    </xf>
    <xf numFmtId="177" fontId="34" fillId="0" borderId="0" xfId="0" applyNumberFormat="1" applyFont="1" applyFill="1" applyBorder="1" applyAlignment="1">
      <alignment horizontal="center" vertical="center" shrinkToFit="1"/>
    </xf>
    <xf numFmtId="176" fontId="34" fillId="0" borderId="0" xfId="0" applyNumberFormat="1" applyFont="1" applyFill="1" applyBorder="1" applyAlignment="1">
      <alignment horizontal="center" vertical="center" shrinkToFit="1"/>
    </xf>
    <xf numFmtId="49" fontId="34" fillId="0" borderId="0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48" xfId="0" applyNumberFormat="1" applyFont="1" applyFill="1" applyBorder="1" applyAlignment="1" applyProtection="1">
      <alignment horizontal="center" vertical="center" shrinkToFit="1"/>
    </xf>
    <xf numFmtId="177" fontId="5" fillId="0" borderId="48" xfId="0" applyNumberFormat="1" applyFont="1" applyFill="1" applyBorder="1" applyAlignment="1">
      <alignment horizontal="left" vertical="center" shrinkToFit="1"/>
    </xf>
    <xf numFmtId="41" fontId="5" fillId="0" borderId="48" xfId="1" quotePrefix="1" applyFont="1" applyBorder="1" applyAlignment="1">
      <alignment vertical="center" shrinkToFit="1"/>
    </xf>
    <xf numFmtId="0" fontId="5" fillId="0" borderId="48" xfId="0" applyNumberFormat="1" applyFont="1" applyFill="1" applyBorder="1" applyAlignment="1" applyProtection="1">
      <alignment horizontal="center" vertical="center" shrinkToFit="1"/>
    </xf>
    <xf numFmtId="0" fontId="5" fillId="0" borderId="48" xfId="0" applyNumberFormat="1" applyFont="1" applyFill="1" applyBorder="1" applyAlignment="1">
      <alignment vertical="center" shrinkToFit="1"/>
    </xf>
    <xf numFmtId="41" fontId="5" fillId="0" borderId="48" xfId="1" applyFont="1" applyFill="1" applyBorder="1" applyAlignment="1">
      <alignment horizontal="right" vertical="center" shrinkToFit="1"/>
    </xf>
    <xf numFmtId="41" fontId="5" fillId="0" borderId="48" xfId="1" applyFont="1" applyFill="1" applyBorder="1" applyAlignment="1" applyProtection="1">
      <alignment horizontal="right" vertical="center" shrinkToFit="1"/>
    </xf>
    <xf numFmtId="41" fontId="5" fillId="0" borderId="48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36" fillId="0" borderId="0" xfId="0" applyNumberFormat="1" applyFont="1" applyFill="1" applyBorder="1" applyAlignment="1" applyProtection="1">
      <alignment horizontal="centerContinuous" vertical="center"/>
    </xf>
    <xf numFmtId="0" fontId="38" fillId="0" borderId="1" xfId="0" applyNumberFormat="1" applyFont="1" applyFill="1" applyBorder="1" applyAlignment="1" applyProtection="1">
      <alignment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8" fillId="0" borderId="1" xfId="0" applyNumberFormat="1" applyFont="1" applyFill="1" applyBorder="1" applyAlignment="1" applyProtection="1">
      <alignment vertical="center" shrinkToFit="1"/>
    </xf>
    <xf numFmtId="41" fontId="38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3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35" fillId="0" borderId="0" xfId="0" applyFont="1" applyFill="1"/>
    <xf numFmtId="184" fontId="5" fillId="0" borderId="2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48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6" fontId="6" fillId="0" borderId="2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 shrinkToFit="1"/>
    </xf>
    <xf numFmtId="177" fontId="40" fillId="0" borderId="2" xfId="0" applyNumberFormat="1" applyFont="1" applyFill="1" applyBorder="1" applyAlignment="1">
      <alignment horizontal="left" vertical="center" shrinkToFit="1"/>
    </xf>
    <xf numFmtId="41" fontId="40" fillId="0" borderId="2" xfId="1" quotePrefix="1" applyFont="1" applyFill="1" applyBorder="1" applyAlignment="1">
      <alignment vertical="center" shrinkToFit="1"/>
    </xf>
    <xf numFmtId="181" fontId="40" fillId="0" borderId="2" xfId="2" applyNumberFormat="1" applyFont="1" applyFill="1" applyBorder="1" applyAlignment="1">
      <alignment horizontal="center" vertical="center" shrinkToFit="1"/>
    </xf>
    <xf numFmtId="181" fontId="40" fillId="0" borderId="2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7" fontId="5" fillId="0" borderId="2" xfId="0" applyNumberFormat="1" applyFont="1" applyFill="1" applyBorder="1" applyAlignment="1">
      <alignment horizontal="center" vertical="center" shrinkToFit="1"/>
    </xf>
    <xf numFmtId="187" fontId="5" fillId="0" borderId="48" xfId="0" applyNumberFormat="1" applyFont="1" applyFill="1" applyBorder="1" applyAlignment="1">
      <alignment horizontal="center" vertical="center" shrinkToFit="1"/>
    </xf>
    <xf numFmtId="41" fontId="22" fillId="5" borderId="2" xfId="1" applyFont="1" applyFill="1" applyBorder="1" applyAlignment="1" applyProtection="1">
      <alignment horizontal="right" vertical="center" shrinkToFit="1"/>
    </xf>
    <xf numFmtId="41" fontId="5" fillId="5" borderId="2" xfId="1" applyFont="1" applyFill="1" applyBorder="1" applyAlignment="1" applyProtection="1">
      <alignment horizontal="right" vertical="center" shrinkToFit="1"/>
    </xf>
    <xf numFmtId="181" fontId="22" fillId="5" borderId="2" xfId="0" applyNumberFormat="1" applyFont="1" applyFill="1" applyBorder="1" applyAlignment="1" applyProtection="1">
      <alignment horizontal="center" vertical="center" shrinkToFit="1"/>
    </xf>
    <xf numFmtId="49" fontId="30" fillId="0" borderId="46" xfId="0" applyNumberFormat="1" applyFont="1" applyFill="1" applyBorder="1" applyAlignment="1">
      <alignment horizontal="center" vertical="center" shrinkToFit="1"/>
    </xf>
    <xf numFmtId="49" fontId="30" fillId="0" borderId="46" xfId="0" applyNumberFormat="1" applyFont="1" applyFill="1" applyBorder="1" applyAlignment="1">
      <alignment horizontal="center" vertical="center" wrapText="1" shrinkToFit="1"/>
    </xf>
    <xf numFmtId="177" fontId="30" fillId="0" borderId="47" xfId="0" applyNumberFormat="1" applyFont="1" applyFill="1" applyBorder="1" applyAlignment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7" fontId="30" fillId="0" borderId="49" xfId="0" applyNumberFormat="1" applyFont="1" applyFill="1" applyBorder="1" applyAlignment="1">
      <alignment horizontal="center" vertical="center" shrinkToFit="1"/>
    </xf>
    <xf numFmtId="177" fontId="30" fillId="0" borderId="50" xfId="0" applyNumberFormat="1" applyFont="1" applyFill="1" applyBorder="1" applyAlignment="1">
      <alignment horizontal="center" vertical="center" shrinkToFit="1"/>
    </xf>
    <xf numFmtId="177" fontId="30" fillId="0" borderId="51" xfId="0" applyNumberFormat="1" applyFont="1" applyFill="1" applyBorder="1" applyAlignment="1">
      <alignment horizontal="center" vertical="center" shrinkToFit="1"/>
    </xf>
    <xf numFmtId="177" fontId="30" fillId="0" borderId="51" xfId="0" applyNumberFormat="1" applyFont="1" applyFill="1" applyBorder="1" applyAlignment="1">
      <alignment horizontal="left" vertical="center" shrinkToFit="1"/>
    </xf>
    <xf numFmtId="181" fontId="30" fillId="0" borderId="52" xfId="0" applyNumberFormat="1" applyFont="1" applyFill="1" applyBorder="1" applyAlignment="1">
      <alignment horizontal="center" vertical="center" shrinkToFit="1"/>
    </xf>
    <xf numFmtId="177" fontId="30" fillId="0" borderId="53" xfId="0" applyNumberFormat="1" applyFont="1" applyFill="1" applyBorder="1" applyAlignment="1">
      <alignment horizontal="center" vertical="center" shrinkToFit="1"/>
    </xf>
    <xf numFmtId="177" fontId="30" fillId="0" borderId="54" xfId="0" applyNumberFormat="1" applyFont="1" applyFill="1" applyBorder="1" applyAlignment="1">
      <alignment horizontal="center" vertical="center" shrinkToFit="1"/>
    </xf>
    <xf numFmtId="0" fontId="30" fillId="0" borderId="55" xfId="0" applyFont="1" applyFill="1" applyBorder="1" applyAlignment="1">
      <alignment horizontal="center" vertical="center" shrinkToFit="1"/>
    </xf>
    <xf numFmtId="177" fontId="30" fillId="0" borderId="53" xfId="0" applyNumberFormat="1" applyFont="1" applyFill="1" applyBorder="1" applyAlignment="1">
      <alignment horizontal="left" vertical="center" shrinkToFit="1"/>
    </xf>
    <xf numFmtId="177" fontId="30" fillId="0" borderId="56" xfId="0" applyNumberFormat="1" applyFont="1" applyFill="1" applyBorder="1" applyAlignment="1">
      <alignment horizontal="center" vertical="center" shrinkToFit="1"/>
    </xf>
    <xf numFmtId="177" fontId="30" fillId="0" borderId="57" xfId="0" applyNumberFormat="1" applyFont="1" applyFill="1" applyBorder="1" applyAlignment="1">
      <alignment horizontal="center" vertical="center" shrinkToFit="1"/>
    </xf>
    <xf numFmtId="177" fontId="30" fillId="0" borderId="58" xfId="0" applyNumberFormat="1" applyFont="1" applyFill="1" applyBorder="1" applyAlignment="1">
      <alignment horizontal="right" vertical="center" shrinkToFit="1"/>
    </xf>
    <xf numFmtId="41" fontId="30" fillId="0" borderId="56" xfId="1" applyNumberFormat="1" applyFont="1" applyFill="1" applyBorder="1" applyAlignment="1">
      <alignment horizontal="right" vertical="center" shrinkToFit="1"/>
    </xf>
    <xf numFmtId="10" fontId="30" fillId="0" borderId="57" xfId="0" applyNumberFormat="1" applyFont="1" applyFill="1" applyBorder="1" applyAlignment="1">
      <alignment horizontal="center" vertical="center" shrinkToFit="1"/>
    </xf>
    <xf numFmtId="181" fontId="30" fillId="0" borderId="58" xfId="0" applyNumberFormat="1" applyFont="1" applyFill="1" applyBorder="1" applyAlignment="1">
      <alignment horizontal="center" vertical="center" shrinkToFit="1"/>
    </xf>
    <xf numFmtId="176" fontId="30" fillId="0" borderId="57" xfId="0" applyNumberFormat="1" applyFont="1" applyFill="1" applyBorder="1" applyAlignment="1">
      <alignment horizontal="center" vertical="center" shrinkToFit="1"/>
    </xf>
    <xf numFmtId="177" fontId="30" fillId="0" borderId="59" xfId="0" applyNumberFormat="1" applyFont="1" applyFill="1" applyBorder="1" applyAlignment="1">
      <alignment horizontal="center" vertical="center" shrinkToFit="1"/>
    </xf>
    <xf numFmtId="177" fontId="30" fillId="0" borderId="33" xfId="0" applyNumberFormat="1" applyFont="1" applyFill="1" applyBorder="1" applyAlignment="1">
      <alignment horizontal="center" vertical="center" shrinkToFit="1"/>
    </xf>
    <xf numFmtId="177" fontId="30" fillId="0" borderId="34" xfId="0" applyNumberFormat="1" applyFont="1" applyFill="1" applyBorder="1" applyAlignment="1">
      <alignment horizontal="center" vertical="center" shrinkToFit="1"/>
    </xf>
    <xf numFmtId="177" fontId="30" fillId="0" borderId="34" xfId="0" applyNumberFormat="1" applyFont="1" applyFill="1" applyBorder="1" applyAlignment="1">
      <alignment horizontal="left" vertical="center" shrinkToFit="1"/>
    </xf>
    <xf numFmtId="181" fontId="30" fillId="0" borderId="35" xfId="0" applyNumberFormat="1" applyFont="1" applyFill="1" applyBorder="1" applyAlignment="1">
      <alignment horizontal="center" vertical="center" shrinkToFit="1"/>
    </xf>
    <xf numFmtId="177" fontId="30" fillId="0" borderId="55" xfId="0" applyNumberFormat="1" applyFont="1" applyFill="1" applyBorder="1" applyAlignment="1">
      <alignment horizontal="center" vertical="center" shrinkToFit="1"/>
    </xf>
    <xf numFmtId="177" fontId="30" fillId="0" borderId="53" xfId="0" applyNumberFormat="1" applyFont="1" applyFill="1" applyBorder="1" applyAlignment="1">
      <alignment horizontal="right" vertical="center" shrinkToFit="1"/>
    </xf>
    <xf numFmtId="41" fontId="30" fillId="0" borderId="54" xfId="1" applyNumberFormat="1" applyFont="1" applyFill="1" applyBorder="1" applyAlignment="1">
      <alignment horizontal="right" vertical="center" shrinkToFit="1"/>
    </xf>
    <xf numFmtId="10" fontId="30" fillId="0" borderId="55" xfId="0" applyNumberFormat="1" applyFont="1" applyFill="1" applyBorder="1" applyAlignment="1">
      <alignment horizontal="center" vertical="center" shrinkToFit="1"/>
    </xf>
    <xf numFmtId="181" fontId="30" fillId="0" borderId="53" xfId="0" applyNumberFormat="1" applyFont="1" applyFill="1" applyBorder="1" applyAlignment="1">
      <alignment horizontal="center" vertical="center" shrinkToFit="1"/>
    </xf>
    <xf numFmtId="176" fontId="30" fillId="0" borderId="55" xfId="0" applyNumberFormat="1" applyFont="1" applyFill="1" applyBorder="1" applyAlignment="1">
      <alignment horizontal="center" vertical="center" shrinkToFit="1"/>
    </xf>
    <xf numFmtId="181" fontId="30" fillId="0" borderId="34" xfId="0" applyNumberFormat="1" applyFont="1" applyFill="1" applyBorder="1" applyAlignment="1">
      <alignment horizontal="center" vertical="center" shrinkToFit="1"/>
    </xf>
    <xf numFmtId="177" fontId="30" fillId="0" borderId="35" xfId="0" applyNumberFormat="1" applyFont="1" applyFill="1" applyBorder="1" applyAlignment="1">
      <alignment horizontal="center" vertical="center" shrinkToFit="1"/>
    </xf>
    <xf numFmtId="177" fontId="30" fillId="0" borderId="42" xfId="0" applyNumberFormat="1" applyFont="1" applyFill="1" applyBorder="1" applyAlignment="1">
      <alignment horizontal="center" vertical="center" shrinkToFit="1"/>
    </xf>
    <xf numFmtId="177" fontId="30" fillId="0" borderId="43" xfId="0" applyNumberFormat="1" applyFont="1" applyFill="1" applyBorder="1" applyAlignment="1">
      <alignment horizontal="center" vertical="center" shrinkToFit="1"/>
    </xf>
    <xf numFmtId="177" fontId="30" fillId="0" borderId="43" xfId="0" applyNumberFormat="1" applyFont="1" applyFill="1" applyBorder="1" applyAlignment="1">
      <alignment horizontal="left" vertical="center" shrinkToFit="1"/>
    </xf>
    <xf numFmtId="181" fontId="30" fillId="0" borderId="44" xfId="0" applyNumberFormat="1" applyFont="1" applyFill="1" applyBorder="1" applyAlignment="1">
      <alignment horizontal="center" vertical="center" shrinkToFit="1"/>
    </xf>
    <xf numFmtId="177" fontId="30" fillId="0" borderId="61" xfId="0" applyNumberFormat="1" applyFont="1" applyFill="1" applyBorder="1" applyAlignment="1">
      <alignment horizontal="center" vertical="center" shrinkToFit="1"/>
    </xf>
    <xf numFmtId="177" fontId="30" fillId="0" borderId="62" xfId="0" applyNumberFormat="1" applyFont="1" applyFill="1" applyBorder="1" applyAlignment="1">
      <alignment horizontal="center" vertical="center" shrinkToFit="1"/>
    </xf>
    <xf numFmtId="0" fontId="30" fillId="0" borderId="63" xfId="0" applyFont="1" applyFill="1" applyBorder="1" applyAlignment="1">
      <alignment horizontal="center" vertical="center" shrinkToFit="1"/>
    </xf>
    <xf numFmtId="177" fontId="30" fillId="0" borderId="61" xfId="0" applyNumberFormat="1" applyFont="1" applyFill="1" applyBorder="1" applyAlignment="1">
      <alignment horizontal="left" vertical="center" shrinkToFit="1"/>
    </xf>
    <xf numFmtId="177" fontId="30" fillId="0" borderId="63" xfId="0" applyNumberFormat="1" applyFont="1" applyFill="1" applyBorder="1" applyAlignment="1">
      <alignment horizontal="center" vertical="center" shrinkToFit="1"/>
    </xf>
    <xf numFmtId="177" fontId="30" fillId="0" borderId="61" xfId="0" applyNumberFormat="1" applyFont="1" applyFill="1" applyBorder="1" applyAlignment="1">
      <alignment horizontal="right" vertical="center" shrinkToFit="1"/>
    </xf>
    <xf numFmtId="41" fontId="30" fillId="0" borderId="62" xfId="1" applyNumberFormat="1" applyFont="1" applyFill="1" applyBorder="1" applyAlignment="1">
      <alignment horizontal="right" vertical="center" shrinkToFit="1"/>
    </xf>
    <xf numFmtId="10" fontId="30" fillId="0" borderId="63" xfId="0" applyNumberFormat="1" applyFont="1" applyFill="1" applyBorder="1" applyAlignment="1">
      <alignment horizontal="center" vertical="center" shrinkToFit="1"/>
    </xf>
    <xf numFmtId="181" fontId="30" fillId="0" borderId="61" xfId="0" applyNumberFormat="1" applyFont="1" applyFill="1" applyBorder="1" applyAlignment="1">
      <alignment horizontal="center" vertical="center" shrinkToFit="1"/>
    </xf>
    <xf numFmtId="176" fontId="30" fillId="0" borderId="63" xfId="0" applyNumberFormat="1" applyFont="1" applyFill="1" applyBorder="1" applyAlignment="1">
      <alignment horizontal="center" vertical="center" shrinkToFit="1"/>
    </xf>
    <xf numFmtId="181" fontId="30" fillId="0" borderId="42" xfId="0" applyNumberFormat="1" applyFont="1" applyFill="1" applyBorder="1" applyAlignment="1">
      <alignment horizontal="center" vertical="center" shrinkToFit="1"/>
    </xf>
    <xf numFmtId="181" fontId="30" fillId="0" borderId="43" xfId="0" applyNumberFormat="1" applyFont="1" applyFill="1" applyBorder="1" applyAlignment="1">
      <alignment horizontal="center" vertical="center" shrinkToFit="1"/>
    </xf>
    <xf numFmtId="181" fontId="43" fillId="0" borderId="34" xfId="0" applyNumberFormat="1" applyFont="1" applyFill="1" applyBorder="1" applyAlignment="1">
      <alignment horizontal="center" vertical="center" shrinkToFit="1"/>
    </xf>
    <xf numFmtId="0" fontId="15" fillId="8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5" fillId="6" borderId="0" xfId="0" quotePrefix="1" applyFont="1" applyFill="1" applyBorder="1" applyAlignment="1">
      <alignment vertical="center"/>
    </xf>
    <xf numFmtId="177" fontId="30" fillId="6" borderId="45" xfId="0" applyNumberFormat="1" applyFont="1" applyFill="1" applyBorder="1" applyAlignment="1">
      <alignment horizontal="center" vertical="center"/>
    </xf>
    <xf numFmtId="177" fontId="30" fillId="6" borderId="46" xfId="0" applyNumberFormat="1" applyFont="1" applyFill="1" applyBorder="1" applyAlignment="1">
      <alignment horizontal="center" vertical="center"/>
    </xf>
    <xf numFmtId="49" fontId="30" fillId="6" borderId="46" xfId="0" applyNumberFormat="1" applyFont="1" applyFill="1" applyBorder="1" applyAlignment="1">
      <alignment horizontal="center" vertical="center" shrinkToFit="1"/>
    </xf>
    <xf numFmtId="181" fontId="30" fillId="0" borderId="50" xfId="0" quotePrefix="1" applyNumberFormat="1" applyFont="1" applyFill="1" applyBorder="1" applyAlignment="1">
      <alignment horizontal="center" vertical="center" shrinkToFit="1"/>
    </xf>
    <xf numFmtId="181" fontId="30" fillId="0" borderId="33" xfId="0" quotePrefix="1" applyNumberFormat="1" applyFont="1" applyFill="1" applyBorder="1" applyAlignment="1">
      <alignment horizontal="center" vertical="center" shrinkToFit="1"/>
    </xf>
    <xf numFmtId="181" fontId="30" fillId="0" borderId="51" xfId="0" quotePrefix="1" applyNumberFormat="1" applyFont="1" applyFill="1" applyBorder="1" applyAlignment="1">
      <alignment horizontal="center" vertical="center" shrinkToFit="1"/>
    </xf>
    <xf numFmtId="181" fontId="30" fillId="0" borderId="34" xfId="0" quotePrefix="1" applyNumberFormat="1" applyFont="1" applyFill="1" applyBorder="1" applyAlignment="1">
      <alignment horizontal="center" vertical="center" shrinkToFit="1"/>
    </xf>
    <xf numFmtId="181" fontId="43" fillId="0" borderId="51" xfId="0" applyNumberFormat="1" applyFont="1" applyFill="1" applyBorder="1" applyAlignment="1">
      <alignment horizontal="center" vertical="center" shrinkToFit="1"/>
    </xf>
    <xf numFmtId="177" fontId="30" fillId="0" borderId="52" xfId="0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177" fontId="30" fillId="0" borderId="64" xfId="0" applyNumberFormat="1" applyFont="1" applyFill="1" applyBorder="1" applyAlignment="1">
      <alignment horizontal="center" vertical="center" shrinkToFit="1"/>
    </xf>
    <xf numFmtId="177" fontId="30" fillId="0" borderId="36" xfId="0" applyNumberFormat="1" applyFont="1" applyFill="1" applyBorder="1" applyAlignment="1">
      <alignment horizontal="center" vertical="center" shrinkToFit="1"/>
    </xf>
    <xf numFmtId="177" fontId="30" fillId="0" borderId="37" xfId="0" applyNumberFormat="1" applyFont="1" applyFill="1" applyBorder="1" applyAlignment="1">
      <alignment horizontal="center" vertical="center" shrinkToFit="1"/>
    </xf>
    <xf numFmtId="177" fontId="30" fillId="0" borderId="37" xfId="0" applyNumberFormat="1" applyFont="1" applyFill="1" applyBorder="1" applyAlignment="1">
      <alignment horizontal="left" vertical="center" shrinkToFit="1"/>
    </xf>
    <xf numFmtId="181" fontId="30" fillId="0" borderId="38" xfId="0" applyNumberFormat="1" applyFont="1" applyFill="1" applyBorder="1" applyAlignment="1">
      <alignment horizontal="center" vertical="center" shrinkToFit="1"/>
    </xf>
    <xf numFmtId="177" fontId="30" fillId="0" borderId="65" xfId="0" applyNumberFormat="1" applyFont="1" applyFill="1" applyBorder="1" applyAlignment="1">
      <alignment horizontal="center" vertical="center" shrinkToFit="1"/>
    </xf>
    <xf numFmtId="177" fontId="30" fillId="0" borderId="66" xfId="0" applyNumberFormat="1" applyFont="1" applyFill="1" applyBorder="1" applyAlignment="1">
      <alignment horizontal="center" vertical="center" shrinkToFit="1"/>
    </xf>
    <xf numFmtId="0" fontId="30" fillId="0" borderId="67" xfId="0" applyFont="1" applyFill="1" applyBorder="1" applyAlignment="1">
      <alignment horizontal="center" vertical="center" shrinkToFit="1"/>
    </xf>
    <xf numFmtId="177" fontId="30" fillId="0" borderId="65" xfId="0" applyNumberFormat="1" applyFont="1" applyFill="1" applyBorder="1" applyAlignment="1">
      <alignment horizontal="left" vertical="center" shrinkToFit="1"/>
    </xf>
    <xf numFmtId="177" fontId="30" fillId="0" borderId="67" xfId="0" applyNumberFormat="1" applyFont="1" applyFill="1" applyBorder="1" applyAlignment="1">
      <alignment horizontal="center" vertical="center" shrinkToFit="1"/>
    </xf>
    <xf numFmtId="177" fontId="30" fillId="0" borderId="65" xfId="0" applyNumberFormat="1" applyFont="1" applyFill="1" applyBorder="1" applyAlignment="1">
      <alignment horizontal="right" vertical="center" shrinkToFit="1"/>
    </xf>
    <xf numFmtId="41" fontId="30" fillId="0" borderId="66" xfId="1" applyNumberFormat="1" applyFont="1" applyFill="1" applyBorder="1" applyAlignment="1">
      <alignment horizontal="right" vertical="center" shrinkToFit="1"/>
    </xf>
    <xf numFmtId="10" fontId="30" fillId="0" borderId="67" xfId="0" applyNumberFormat="1" applyFont="1" applyFill="1" applyBorder="1" applyAlignment="1">
      <alignment horizontal="center" vertical="center" shrinkToFit="1"/>
    </xf>
    <xf numFmtId="181" fontId="30" fillId="0" borderId="65" xfId="0" applyNumberFormat="1" applyFont="1" applyFill="1" applyBorder="1" applyAlignment="1">
      <alignment horizontal="center" vertical="center" shrinkToFit="1"/>
    </xf>
    <xf numFmtId="176" fontId="30" fillId="0" borderId="67" xfId="0" applyNumberFormat="1" applyFont="1" applyFill="1" applyBorder="1" applyAlignment="1">
      <alignment horizontal="center" vertical="center" shrinkToFit="1"/>
    </xf>
    <xf numFmtId="181" fontId="30" fillId="0" borderId="36" xfId="0" quotePrefix="1" applyNumberFormat="1" applyFont="1" applyFill="1" applyBorder="1" applyAlignment="1">
      <alignment horizontal="center" vertical="center" shrinkToFit="1"/>
    </xf>
    <xf numFmtId="181" fontId="43" fillId="0" borderId="37" xfId="0" applyNumberFormat="1" applyFont="1" applyFill="1" applyBorder="1" applyAlignment="1">
      <alignment horizontal="center" vertical="center" shrinkToFit="1"/>
    </xf>
    <xf numFmtId="181" fontId="30" fillId="0" borderId="37" xfId="0" quotePrefix="1" applyNumberFormat="1" applyFont="1" applyFill="1" applyBorder="1" applyAlignment="1">
      <alignment horizontal="center" vertical="center" shrinkToFit="1"/>
    </xf>
    <xf numFmtId="177" fontId="30" fillId="0" borderId="38" xfId="0" applyNumberFormat="1" applyFont="1" applyFill="1" applyBorder="1" applyAlignment="1">
      <alignment horizontal="center" vertical="center" shrinkToFit="1"/>
    </xf>
    <xf numFmtId="41" fontId="30" fillId="0" borderId="34" xfId="1" applyNumberFormat="1" applyFont="1" applyFill="1" applyBorder="1" applyAlignment="1">
      <alignment horizontal="right" vertical="center" shrinkToFit="1"/>
    </xf>
    <xf numFmtId="0" fontId="20" fillId="0" borderId="34" xfId="0" applyFont="1" applyBorder="1" applyAlignment="1">
      <alignment vertical="center"/>
    </xf>
    <xf numFmtId="182" fontId="34" fillId="0" borderId="34" xfId="0" applyNumberFormat="1" applyFont="1" applyFill="1" applyBorder="1" applyAlignment="1">
      <alignment horizontal="right" vertical="center" shrinkToFit="1"/>
    </xf>
    <xf numFmtId="178" fontId="34" fillId="0" borderId="34" xfId="0" applyNumberFormat="1" applyFont="1" applyFill="1" applyBorder="1" applyAlignment="1">
      <alignment horizontal="center" vertical="center" shrinkToFit="1"/>
    </xf>
    <xf numFmtId="176" fontId="34" fillId="0" borderId="34" xfId="0" applyNumberFormat="1" applyFont="1" applyFill="1" applyBorder="1" applyAlignment="1">
      <alignment horizontal="center" vertical="center" shrinkToFit="1"/>
    </xf>
    <xf numFmtId="177" fontId="34" fillId="0" borderId="34" xfId="0" applyNumberFormat="1" applyFont="1" applyFill="1" applyBorder="1" applyAlignment="1">
      <alignment horizontal="left" vertical="center" shrinkToFit="1"/>
    </xf>
    <xf numFmtId="0" fontId="20" fillId="0" borderId="68" xfId="0" applyFont="1" applyBorder="1" applyAlignment="1">
      <alignment vertical="center"/>
    </xf>
    <xf numFmtId="177" fontId="32" fillId="0" borderId="0" xfId="0" applyNumberFormat="1" applyFont="1" applyFill="1" applyBorder="1" applyAlignment="1">
      <alignment horizontal="center" vertical="center" shrinkToFit="1"/>
    </xf>
    <xf numFmtId="177" fontId="32" fillId="6" borderId="0" xfId="0" quotePrefix="1" applyNumberFormat="1" applyFont="1" applyFill="1" applyBorder="1" applyAlignment="1">
      <alignment horizontal="center" vertical="center" shrinkToFit="1"/>
    </xf>
    <xf numFmtId="177" fontId="32" fillId="8" borderId="0" xfId="0" applyNumberFormat="1" applyFont="1" applyFill="1" applyBorder="1" applyAlignment="1">
      <alignment horizontal="center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177" fontId="32" fillId="6" borderId="0" xfId="0" applyNumberFormat="1" applyFont="1" applyFill="1" applyBorder="1" applyAlignment="1">
      <alignment horizontal="center" vertical="center" shrinkToFit="1"/>
    </xf>
    <xf numFmtId="177" fontId="41" fillId="0" borderId="69" xfId="0" applyNumberFormat="1" applyFont="1" applyFill="1" applyBorder="1" applyAlignment="1">
      <alignment horizontal="center" vertical="center" wrapText="1"/>
    </xf>
    <xf numFmtId="177" fontId="41" fillId="6" borderId="39" xfId="0" applyNumberFormat="1" applyFont="1" applyFill="1" applyBorder="1" applyAlignment="1">
      <alignment horizontal="center" vertical="center" wrapText="1" shrinkToFit="1"/>
    </xf>
    <xf numFmtId="177" fontId="41" fillId="6" borderId="40" xfId="0" applyNumberFormat="1" applyFont="1" applyFill="1" applyBorder="1" applyAlignment="1">
      <alignment horizontal="center" vertical="center" wrapText="1"/>
    </xf>
    <xf numFmtId="177" fontId="41" fillId="8" borderId="40" xfId="0" applyNumberFormat="1" applyFont="1" applyFill="1" applyBorder="1" applyAlignment="1">
      <alignment horizontal="center" vertical="center" shrinkToFit="1"/>
    </xf>
    <xf numFmtId="178" fontId="41" fillId="8" borderId="41" xfId="0" applyNumberFormat="1" applyFont="1" applyFill="1" applyBorder="1" applyAlignment="1">
      <alignment horizontal="center" vertical="center" wrapText="1"/>
    </xf>
    <xf numFmtId="177" fontId="41" fillId="8" borderId="70" xfId="0" applyNumberFormat="1" applyFont="1" applyFill="1" applyBorder="1" applyAlignment="1">
      <alignment horizontal="center" vertical="center" wrapText="1"/>
    </xf>
    <xf numFmtId="177" fontId="41" fillId="0" borderId="71" xfId="0" applyNumberFormat="1" applyFont="1" applyFill="1" applyBorder="1" applyAlignment="1">
      <alignment horizontal="center" vertical="center" wrapText="1"/>
    </xf>
    <xf numFmtId="177" fontId="41" fillId="8" borderId="71" xfId="0" applyNumberFormat="1" applyFont="1" applyFill="1" applyBorder="1" applyAlignment="1">
      <alignment horizontal="center" vertical="center" wrapText="1"/>
    </xf>
    <xf numFmtId="177" fontId="41" fillId="0" borderId="71" xfId="0" applyNumberFormat="1" applyFont="1" applyFill="1" applyBorder="1" applyAlignment="1">
      <alignment horizontal="center" vertical="center" shrinkToFit="1"/>
    </xf>
    <xf numFmtId="177" fontId="41" fillId="8" borderId="72" xfId="0" applyNumberFormat="1" applyFont="1" applyFill="1" applyBorder="1" applyAlignment="1">
      <alignment horizontal="center" vertical="center" shrinkToFit="1"/>
    </xf>
    <xf numFmtId="177" fontId="41" fillId="6" borderId="70" xfId="0" applyNumberFormat="1" applyFont="1" applyFill="1" applyBorder="1" applyAlignment="1">
      <alignment horizontal="center" vertical="center" shrinkToFit="1"/>
    </xf>
    <xf numFmtId="177" fontId="41" fillId="6" borderId="71" xfId="0" applyNumberFormat="1" applyFont="1" applyFill="1" applyBorder="1" applyAlignment="1">
      <alignment horizontal="center" vertical="center" shrinkToFit="1"/>
    </xf>
    <xf numFmtId="177" fontId="41" fillId="0" borderId="72" xfId="0" applyNumberFormat="1" applyFont="1" applyFill="1" applyBorder="1" applyAlignment="1">
      <alignment horizontal="center" vertical="center" shrinkToFit="1"/>
    </xf>
    <xf numFmtId="177" fontId="41" fillId="0" borderId="70" xfId="0" applyNumberFormat="1" applyFont="1" applyFill="1" applyBorder="1" applyAlignment="1">
      <alignment horizontal="center" vertical="center" shrinkToFit="1"/>
    </xf>
    <xf numFmtId="182" fontId="41" fillId="8" borderId="71" xfId="0" applyNumberFormat="1" applyFont="1" applyFill="1" applyBorder="1" applyAlignment="1">
      <alignment horizontal="center" vertical="center" wrapText="1"/>
    </xf>
    <xf numFmtId="182" fontId="41" fillId="6" borderId="71" xfId="0" applyNumberFormat="1" applyFont="1" applyFill="1" applyBorder="1" applyAlignment="1">
      <alignment horizontal="center" vertical="center" wrapText="1"/>
    </xf>
    <xf numFmtId="10" fontId="41" fillId="8" borderId="72" xfId="0" applyNumberFormat="1" applyFont="1" applyFill="1" applyBorder="1" applyAlignment="1">
      <alignment horizontal="center" vertical="center" wrapText="1"/>
    </xf>
    <xf numFmtId="49" fontId="41" fillId="0" borderId="70" xfId="0" applyNumberFormat="1" applyFont="1" applyFill="1" applyBorder="1" applyAlignment="1">
      <alignment horizontal="center" vertical="center" wrapText="1"/>
    </xf>
    <xf numFmtId="176" fontId="41" fillId="0" borderId="73" xfId="0" applyNumberFormat="1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vertical="center"/>
    </xf>
    <xf numFmtId="177" fontId="34" fillId="0" borderId="59" xfId="0" applyNumberFormat="1" applyFont="1" applyFill="1" applyBorder="1" applyAlignment="1">
      <alignment horizontal="left" vertical="center" shrinkToFit="1"/>
    </xf>
    <xf numFmtId="177" fontId="34" fillId="0" borderId="64" xfId="0" applyNumberFormat="1" applyFont="1" applyFill="1" applyBorder="1" applyAlignment="1">
      <alignment horizontal="left" vertical="center" shrinkToFit="1"/>
    </xf>
    <xf numFmtId="0" fontId="20" fillId="0" borderId="74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182" fontId="34" fillId="0" borderId="33" xfId="0" applyNumberFormat="1" applyFont="1" applyFill="1" applyBorder="1" applyAlignment="1">
      <alignment horizontal="right" vertical="center" shrinkToFit="1"/>
    </xf>
    <xf numFmtId="177" fontId="34" fillId="0" borderId="35" xfId="0" applyNumberFormat="1" applyFont="1" applyFill="1" applyBorder="1" applyAlignment="1">
      <alignment horizontal="center" vertical="center" shrinkToFit="1"/>
    </xf>
    <xf numFmtId="182" fontId="34" fillId="0" borderId="36" xfId="0" applyNumberFormat="1" applyFont="1" applyFill="1" applyBorder="1" applyAlignment="1">
      <alignment horizontal="right" vertical="center" shrinkToFit="1"/>
    </xf>
    <xf numFmtId="178" fontId="34" fillId="0" borderId="37" xfId="0" applyNumberFormat="1" applyFont="1" applyFill="1" applyBorder="1" applyAlignment="1">
      <alignment horizontal="center" vertical="center" shrinkToFit="1"/>
    </xf>
    <xf numFmtId="177" fontId="34" fillId="0" borderId="38" xfId="0" applyNumberFormat="1" applyFont="1" applyFill="1" applyBorder="1" applyAlignment="1">
      <alignment horizontal="center" vertical="center" shrinkToFit="1"/>
    </xf>
    <xf numFmtId="177" fontId="34" fillId="0" borderId="33" xfId="0" applyNumberFormat="1" applyFont="1" applyFill="1" applyBorder="1" applyAlignment="1">
      <alignment horizontal="center" vertical="center" shrinkToFit="1"/>
    </xf>
    <xf numFmtId="49" fontId="34" fillId="0" borderId="35" xfId="0" applyNumberFormat="1" applyFont="1" applyFill="1" applyBorder="1" applyAlignment="1">
      <alignment horizontal="center" vertical="center" shrinkToFit="1"/>
    </xf>
    <xf numFmtId="177" fontId="34" fillId="0" borderId="36" xfId="0" applyNumberFormat="1" applyFont="1" applyFill="1" applyBorder="1" applyAlignment="1">
      <alignment horizontal="center" vertical="center" shrinkToFit="1"/>
    </xf>
    <xf numFmtId="182" fontId="34" fillId="0" borderId="37" xfId="0" applyNumberFormat="1" applyFont="1" applyFill="1" applyBorder="1" applyAlignment="1">
      <alignment horizontal="right" vertical="center" shrinkToFit="1"/>
    </xf>
    <xf numFmtId="176" fontId="34" fillId="0" borderId="37" xfId="0" applyNumberFormat="1" applyFont="1" applyFill="1" applyBorder="1" applyAlignment="1">
      <alignment horizontal="center" vertical="center" shrinkToFit="1"/>
    </xf>
    <xf numFmtId="49" fontId="34" fillId="0" borderId="38" xfId="0" applyNumberFormat="1" applyFont="1" applyFill="1" applyBorder="1" applyAlignment="1">
      <alignment horizontal="center" vertical="center" shrinkToFit="1"/>
    </xf>
    <xf numFmtId="177" fontId="34" fillId="0" borderId="37" xfId="0" applyNumberFormat="1" applyFont="1" applyFill="1" applyBorder="1" applyAlignment="1">
      <alignment horizontal="left" vertical="center" shrinkToFit="1"/>
    </xf>
    <xf numFmtId="0" fontId="20" fillId="0" borderId="37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177" fontId="30" fillId="0" borderId="33" xfId="0" applyNumberFormat="1" applyFont="1" applyFill="1" applyBorder="1" applyAlignment="1">
      <alignment horizontal="right" vertical="center" shrinkToFit="1"/>
    </xf>
    <xf numFmtId="10" fontId="30" fillId="0" borderId="35" xfId="0" applyNumberFormat="1" applyFont="1" applyFill="1" applyBorder="1" applyAlignment="1">
      <alignment horizontal="center" vertical="center" shrinkToFit="1"/>
    </xf>
    <xf numFmtId="0" fontId="20" fillId="0" borderId="36" xfId="0" applyFont="1" applyBorder="1" applyAlignment="1">
      <alignment vertical="center"/>
    </xf>
    <xf numFmtId="0" fontId="20" fillId="0" borderId="64" xfId="0" applyFont="1" applyBorder="1" applyAlignment="1">
      <alignment vertical="center"/>
    </xf>
    <xf numFmtId="177" fontId="30" fillId="0" borderId="77" xfId="0" applyNumberFormat="1" applyFont="1" applyFill="1" applyBorder="1" applyAlignment="1">
      <alignment horizontal="center" vertical="center" shrinkToFit="1"/>
    </xf>
    <xf numFmtId="177" fontId="30" fillId="0" borderId="36" xfId="0" applyNumberFormat="1" applyFont="1" applyFill="1" applyBorder="1" applyAlignment="1">
      <alignment horizontal="right" vertical="center" shrinkToFit="1"/>
    </xf>
    <xf numFmtId="41" fontId="30" fillId="0" borderId="37" xfId="1" applyNumberFormat="1" applyFont="1" applyFill="1" applyBorder="1" applyAlignment="1">
      <alignment horizontal="right" vertical="center" shrinkToFit="1"/>
    </xf>
    <xf numFmtId="10" fontId="30" fillId="0" borderId="38" xfId="0" applyNumberFormat="1" applyFont="1" applyFill="1" applyBorder="1" applyAlignment="1">
      <alignment horizontal="center" vertical="center" shrinkToFit="1"/>
    </xf>
    <xf numFmtId="181" fontId="30" fillId="0" borderId="78" xfId="0" applyNumberFormat="1" applyFont="1" applyFill="1" applyBorder="1" applyAlignment="1">
      <alignment horizontal="center" vertical="center" shrinkToFit="1"/>
    </xf>
    <xf numFmtId="181" fontId="30" fillId="0" borderId="37" xfId="0" applyNumberFormat="1" applyFont="1" applyFill="1" applyBorder="1" applyAlignment="1">
      <alignment horizontal="center" vertical="center" shrinkToFit="1"/>
    </xf>
    <xf numFmtId="177" fontId="41" fillId="0" borderId="40" xfId="0" applyNumberFormat="1" applyFont="1" applyFill="1" applyBorder="1" applyAlignment="1">
      <alignment horizontal="center" vertical="center" wrapText="1"/>
    </xf>
    <xf numFmtId="177" fontId="41" fillId="0" borderId="70" xfId="0" applyNumberFormat="1" applyFont="1" applyFill="1" applyBorder="1" applyAlignment="1">
      <alignment horizontal="center" vertical="center" wrapText="1"/>
    </xf>
    <xf numFmtId="177" fontId="26" fillId="8" borderId="1" xfId="0" applyNumberFormat="1" applyFont="1" applyFill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177" fontId="41" fillId="8" borderId="71" xfId="0" applyNumberFormat="1" applyFont="1" applyFill="1" applyBorder="1" applyAlignment="1">
      <alignment horizontal="center" vertical="center" shrinkToFit="1"/>
    </xf>
    <xf numFmtId="177" fontId="41" fillId="8" borderId="39" xfId="0" applyNumberFormat="1" applyFont="1" applyFill="1" applyBorder="1" applyAlignment="1">
      <alignment horizontal="center" vertical="center" wrapText="1" shrinkToFit="1"/>
    </xf>
    <xf numFmtId="0" fontId="8" fillId="5" borderId="0" xfId="0" quotePrefix="1" applyFont="1" applyFill="1" applyAlignment="1">
      <alignment vertical="center"/>
    </xf>
    <xf numFmtId="177" fontId="30" fillId="5" borderId="46" xfId="0" applyNumberFormat="1" applyFont="1" applyFill="1" applyBorder="1" applyAlignment="1">
      <alignment horizontal="center" vertical="center"/>
    </xf>
    <xf numFmtId="177" fontId="30" fillId="5" borderId="45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10" fontId="41" fillId="6" borderId="72" xfId="0" applyNumberFormat="1" applyFont="1" applyFill="1" applyBorder="1" applyAlignment="1">
      <alignment horizontal="center" vertical="center" wrapText="1"/>
    </xf>
    <xf numFmtId="177" fontId="26" fillId="6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Continuous" vertical="center"/>
    </xf>
    <xf numFmtId="0" fontId="36" fillId="0" borderId="0" xfId="0" applyNumberFormat="1" applyFont="1" applyBorder="1" applyAlignment="1">
      <alignment horizontal="centerContinuous" vertical="center"/>
    </xf>
    <xf numFmtId="0" fontId="35" fillId="0" borderId="0" xfId="0" applyFont="1"/>
    <xf numFmtId="0" fontId="38" fillId="0" borderId="0" xfId="0" applyFont="1" applyBorder="1" applyAlignment="1">
      <alignment vertical="center"/>
    </xf>
    <xf numFmtId="0" fontId="38" fillId="0" borderId="0" xfId="0" applyNumberFormat="1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38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4" borderId="2" xfId="0" quotePrefix="1" applyNumberFormat="1" applyFont="1" applyFill="1" applyBorder="1" applyAlignment="1">
      <alignment vertical="center" shrinkToFit="1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6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5" fontId="5" fillId="0" borderId="2" xfId="1" quotePrefix="1" applyNumberFormat="1" applyFont="1" applyFill="1" applyBorder="1" applyAlignment="1" applyProtection="1">
      <alignment horizontal="center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5" borderId="0" xfId="0" applyFont="1" applyFill="1" applyBorder="1" applyAlignment="1">
      <alignment vertical="center"/>
    </xf>
    <xf numFmtId="177" fontId="30" fillId="5" borderId="60" xfId="0" applyNumberFormat="1" applyFont="1" applyFill="1" applyBorder="1" applyAlignment="1">
      <alignment horizontal="center" vertical="center" shrinkToFit="1"/>
    </xf>
    <xf numFmtId="177" fontId="30" fillId="0" borderId="76" xfId="0" applyNumberFormat="1" applyFont="1" applyFill="1" applyBorder="1" applyAlignment="1">
      <alignment horizontal="center" vertical="center" shrinkToFit="1"/>
    </xf>
    <xf numFmtId="180" fontId="30" fillId="0" borderId="63" xfId="0" applyNumberFormat="1" applyFont="1" applyFill="1" applyBorder="1" applyAlignment="1">
      <alignment horizontal="center" vertical="center" shrinkToFit="1"/>
    </xf>
    <xf numFmtId="181" fontId="30" fillId="0" borderId="33" xfId="0" applyNumberFormat="1" applyFont="1" applyFill="1" applyBorder="1" applyAlignment="1">
      <alignment horizontal="center" vertical="center" shrinkToFit="1"/>
    </xf>
    <xf numFmtId="177" fontId="43" fillId="0" borderId="59" xfId="0" applyNumberFormat="1" applyFont="1" applyFill="1" applyBorder="1" applyAlignment="1">
      <alignment horizontal="center" vertical="center" shrinkToFit="1"/>
    </xf>
    <xf numFmtId="177" fontId="43" fillId="0" borderId="33" xfId="0" applyNumberFormat="1" applyFont="1" applyFill="1" applyBorder="1" applyAlignment="1">
      <alignment horizontal="center" vertical="center" shrinkToFit="1"/>
    </xf>
    <xf numFmtId="177" fontId="43" fillId="0" borderId="34" xfId="0" applyNumberFormat="1" applyFont="1" applyFill="1" applyBorder="1" applyAlignment="1">
      <alignment horizontal="center" vertical="center" shrinkToFit="1"/>
    </xf>
    <xf numFmtId="177" fontId="43" fillId="0" borderId="34" xfId="0" applyNumberFormat="1" applyFont="1" applyFill="1" applyBorder="1" applyAlignment="1">
      <alignment horizontal="left" vertical="center" shrinkToFit="1"/>
    </xf>
    <xf numFmtId="181" fontId="43" fillId="0" borderId="35" xfId="0" applyNumberFormat="1" applyFont="1" applyFill="1" applyBorder="1" applyAlignment="1">
      <alignment horizontal="center" vertical="center" shrinkToFit="1"/>
    </xf>
    <xf numFmtId="177" fontId="43" fillId="0" borderId="35" xfId="0" applyNumberFormat="1" applyFont="1" applyFill="1" applyBorder="1" applyAlignment="1">
      <alignment horizontal="center" vertical="center" shrinkToFit="1"/>
    </xf>
    <xf numFmtId="177" fontId="43" fillId="0" borderId="33" xfId="0" applyNumberFormat="1" applyFont="1" applyFill="1" applyBorder="1" applyAlignment="1">
      <alignment horizontal="left" vertical="center" shrinkToFit="1"/>
    </xf>
    <xf numFmtId="177" fontId="43" fillId="0" borderId="54" xfId="0" applyNumberFormat="1" applyFont="1" applyFill="1" applyBorder="1" applyAlignment="1">
      <alignment horizontal="center" vertical="center" shrinkToFit="1"/>
    </xf>
    <xf numFmtId="177" fontId="43" fillId="0" borderId="55" xfId="0" applyNumberFormat="1" applyFont="1" applyFill="1" applyBorder="1" applyAlignment="1">
      <alignment horizontal="center" vertical="center" shrinkToFit="1"/>
    </xf>
    <xf numFmtId="177" fontId="43" fillId="0" borderId="53" xfId="0" applyNumberFormat="1" applyFont="1" applyFill="1" applyBorder="1" applyAlignment="1">
      <alignment horizontal="right" vertical="center" shrinkToFit="1"/>
    </xf>
    <xf numFmtId="41" fontId="43" fillId="0" borderId="54" xfId="1" applyNumberFormat="1" applyFont="1" applyFill="1" applyBorder="1" applyAlignment="1">
      <alignment horizontal="right" vertical="center" shrinkToFit="1"/>
    </xf>
    <xf numFmtId="41" fontId="43" fillId="0" borderId="34" xfId="1" applyNumberFormat="1" applyFont="1" applyFill="1" applyBorder="1" applyAlignment="1">
      <alignment horizontal="right" vertical="center" shrinkToFit="1"/>
    </xf>
    <xf numFmtId="181" fontId="43" fillId="0" borderId="53" xfId="0" applyNumberFormat="1" applyFont="1" applyFill="1" applyBorder="1" applyAlignment="1">
      <alignment horizontal="center" vertical="center" shrinkToFit="1"/>
    </xf>
    <xf numFmtId="176" fontId="43" fillId="0" borderId="55" xfId="0" applyNumberFormat="1" applyFont="1" applyFill="1" applyBorder="1" applyAlignment="1">
      <alignment horizontal="center" vertical="center" shrinkToFit="1"/>
    </xf>
    <xf numFmtId="181" fontId="43" fillId="0" borderId="33" xfId="0" applyNumberFormat="1" applyFont="1" applyFill="1" applyBorder="1" applyAlignment="1">
      <alignment horizontal="center" vertical="center" shrinkToFit="1"/>
    </xf>
    <xf numFmtId="177" fontId="30" fillId="5" borderId="59" xfId="0" applyNumberFormat="1" applyFont="1" applyFill="1" applyBorder="1" applyAlignment="1">
      <alignment horizontal="center" vertical="center" shrinkToFit="1"/>
    </xf>
    <xf numFmtId="180" fontId="30" fillId="0" borderId="55" xfId="0" applyNumberFormat="1" applyFont="1" applyFill="1" applyBorder="1" applyAlignment="1">
      <alignment horizontal="center" vertical="center" shrinkToFit="1"/>
    </xf>
    <xf numFmtId="181" fontId="30" fillId="7" borderId="34" xfId="0" applyNumberFormat="1" applyFont="1" applyFill="1" applyBorder="1" applyAlignment="1">
      <alignment horizontal="center" vertical="center" shrinkToFit="1"/>
    </xf>
    <xf numFmtId="177" fontId="30" fillId="7" borderId="35" xfId="0" applyNumberFormat="1" applyFont="1" applyFill="1" applyBorder="1" applyAlignment="1">
      <alignment horizontal="center" vertical="center" shrinkToFit="1"/>
    </xf>
    <xf numFmtId="177" fontId="30" fillId="0" borderId="79" xfId="0" applyNumberFormat="1" applyFont="1" applyFill="1" applyBorder="1" applyAlignment="1">
      <alignment horizontal="center" vertical="center" shrinkToFit="1"/>
    </xf>
    <xf numFmtId="177" fontId="30" fillId="0" borderId="80" xfId="0" applyNumberFormat="1" applyFont="1" applyFill="1" applyBorder="1" applyAlignment="1">
      <alignment horizontal="center" vertical="center" shrinkToFit="1"/>
    </xf>
    <xf numFmtId="177" fontId="30" fillId="0" borderId="81" xfId="0" applyNumberFormat="1" applyFont="1" applyFill="1" applyBorder="1" applyAlignment="1">
      <alignment horizontal="center" vertical="center" shrinkToFit="1"/>
    </xf>
    <xf numFmtId="177" fontId="30" fillId="0" borderId="81" xfId="0" applyNumberFormat="1" applyFont="1" applyFill="1" applyBorder="1" applyAlignment="1">
      <alignment horizontal="left" vertical="center" shrinkToFit="1"/>
    </xf>
    <xf numFmtId="181" fontId="30" fillId="0" borderId="82" xfId="0" applyNumberFormat="1" applyFont="1" applyFill="1" applyBorder="1" applyAlignment="1">
      <alignment horizontal="center" vertical="center" shrinkToFit="1"/>
    </xf>
    <xf numFmtId="177" fontId="30" fillId="0" borderId="83" xfId="0" applyNumberFormat="1" applyFont="1" applyFill="1" applyBorder="1" applyAlignment="1">
      <alignment horizontal="center" vertical="center" shrinkToFit="1"/>
    </xf>
    <xf numFmtId="177" fontId="30" fillId="0" borderId="84" xfId="0" applyNumberFormat="1" applyFont="1" applyFill="1" applyBorder="1" applyAlignment="1">
      <alignment horizontal="center" vertical="center" shrinkToFit="1"/>
    </xf>
    <xf numFmtId="177" fontId="30" fillId="0" borderId="85" xfId="0" applyNumberFormat="1" applyFont="1" applyFill="1" applyBorder="1" applyAlignment="1">
      <alignment horizontal="center" vertical="center" shrinkToFit="1"/>
    </xf>
    <xf numFmtId="0" fontId="30" fillId="0" borderId="86" xfId="0" applyFont="1" applyFill="1" applyBorder="1" applyAlignment="1">
      <alignment horizontal="center" vertical="center" shrinkToFit="1"/>
    </xf>
    <xf numFmtId="177" fontId="30" fillId="0" borderId="87" xfId="0" applyNumberFormat="1" applyFont="1" applyFill="1" applyBorder="1" applyAlignment="1">
      <alignment horizontal="left" vertical="center" shrinkToFit="1"/>
    </xf>
    <xf numFmtId="177" fontId="30" fillId="0" borderId="86" xfId="0" applyNumberFormat="1" applyFont="1" applyFill="1" applyBorder="1" applyAlignment="1">
      <alignment horizontal="center" vertical="center" shrinkToFit="1"/>
    </xf>
    <xf numFmtId="177" fontId="30" fillId="0" borderId="87" xfId="0" applyNumberFormat="1" applyFont="1" applyFill="1" applyBorder="1" applyAlignment="1">
      <alignment horizontal="right" vertical="center" shrinkToFit="1"/>
    </xf>
    <xf numFmtId="41" fontId="30" fillId="0" borderId="85" xfId="1" applyNumberFormat="1" applyFont="1" applyFill="1" applyBorder="1" applyAlignment="1">
      <alignment horizontal="right" vertical="center" shrinkToFit="1"/>
    </xf>
    <xf numFmtId="180" fontId="30" fillId="0" borderId="86" xfId="0" applyNumberFormat="1" applyFont="1" applyFill="1" applyBorder="1" applyAlignment="1">
      <alignment horizontal="center" vertical="center" shrinkToFit="1"/>
    </xf>
    <xf numFmtId="181" fontId="30" fillId="0" borderId="87" xfId="0" applyNumberFormat="1" applyFont="1" applyFill="1" applyBorder="1" applyAlignment="1">
      <alignment horizontal="center" vertical="center" shrinkToFit="1"/>
    </xf>
    <xf numFmtId="176" fontId="30" fillId="0" borderId="86" xfId="0" applyNumberFormat="1" applyFont="1" applyFill="1" applyBorder="1" applyAlignment="1">
      <alignment horizontal="center" vertical="center" shrinkToFit="1"/>
    </xf>
    <xf numFmtId="181" fontId="30" fillId="0" borderId="80" xfId="0" applyNumberFormat="1" applyFont="1" applyFill="1" applyBorder="1" applyAlignment="1">
      <alignment horizontal="center" vertical="center" shrinkToFit="1"/>
    </xf>
    <xf numFmtId="181" fontId="30" fillId="7" borderId="81" xfId="0" applyNumberFormat="1" applyFont="1" applyFill="1" applyBorder="1" applyAlignment="1">
      <alignment horizontal="center" vertical="center" shrinkToFit="1"/>
    </xf>
    <xf numFmtId="181" fontId="30" fillId="0" borderId="81" xfId="0" applyNumberFormat="1" applyFont="1" applyFill="1" applyBorder="1" applyAlignment="1">
      <alignment horizontal="center" vertical="center" shrinkToFit="1"/>
    </xf>
    <xf numFmtId="177" fontId="30" fillId="7" borderId="82" xfId="0" applyNumberFormat="1" applyFont="1" applyFill="1" applyBorder="1" applyAlignment="1">
      <alignment horizontal="center" vertical="center" shrinkToFit="1"/>
    </xf>
    <xf numFmtId="181" fontId="30" fillId="5" borderId="53" xfId="0" applyNumberFormat="1" applyFont="1" applyFill="1" applyBorder="1" applyAlignment="1">
      <alignment horizontal="center" vertical="center" shrinkToFit="1"/>
    </xf>
    <xf numFmtId="181" fontId="20" fillId="0" borderId="0" xfId="0" applyNumberFormat="1" applyFont="1" applyAlignment="1">
      <alignment vertical="center"/>
    </xf>
    <xf numFmtId="177" fontId="34" fillId="0" borderId="60" xfId="0" applyNumberFormat="1" applyFont="1" applyFill="1" applyBorder="1" applyAlignment="1">
      <alignment horizontal="left" vertical="center" shrinkToFit="1"/>
    </xf>
    <xf numFmtId="182" fontId="34" fillId="0" borderId="42" xfId="0" applyNumberFormat="1" applyFont="1" applyFill="1" applyBorder="1" applyAlignment="1">
      <alignment horizontal="right" vertical="center" shrinkToFit="1"/>
    </xf>
    <xf numFmtId="10" fontId="34" fillId="0" borderId="43" xfId="0" applyNumberFormat="1" applyFont="1" applyFill="1" applyBorder="1" applyAlignment="1">
      <alignment horizontal="center" vertical="center" shrinkToFit="1"/>
    </xf>
    <xf numFmtId="178" fontId="34" fillId="0" borderId="43" xfId="0" applyNumberFormat="1" applyFont="1" applyFill="1" applyBorder="1" applyAlignment="1">
      <alignment horizontal="center" vertical="center" shrinkToFit="1"/>
    </xf>
    <xf numFmtId="177" fontId="34" fillId="0" borderId="44" xfId="0" applyNumberFormat="1" applyFont="1" applyFill="1" applyBorder="1" applyAlignment="1">
      <alignment horizontal="center" vertical="center" shrinkToFit="1"/>
    </xf>
    <xf numFmtId="177" fontId="34" fillId="0" borderId="42" xfId="0" applyNumberFormat="1" applyFont="1" applyFill="1" applyBorder="1" applyAlignment="1">
      <alignment horizontal="center" vertical="center" shrinkToFit="1"/>
    </xf>
    <xf numFmtId="177" fontId="34" fillId="0" borderId="43" xfId="0" applyNumberFormat="1" applyFont="1" applyFill="1" applyBorder="1" applyAlignment="1">
      <alignment horizontal="center" vertical="center" shrinkToFit="1"/>
    </xf>
    <xf numFmtId="182" fontId="34" fillId="0" borderId="43" xfId="0" applyNumberFormat="1" applyFont="1" applyFill="1" applyBorder="1" applyAlignment="1">
      <alignment horizontal="right" vertical="center" shrinkToFit="1"/>
    </xf>
    <xf numFmtId="176" fontId="34" fillId="0" borderId="43" xfId="0" applyNumberFormat="1" applyFont="1" applyFill="1" applyBorder="1" applyAlignment="1">
      <alignment horizontal="center" vertical="center" shrinkToFit="1"/>
    </xf>
    <xf numFmtId="49" fontId="34" fillId="0" borderId="44" xfId="0" applyNumberFormat="1" applyFont="1" applyFill="1" applyBorder="1" applyAlignment="1">
      <alignment horizontal="center" vertical="center" shrinkToFit="1"/>
    </xf>
    <xf numFmtId="177" fontId="34" fillId="0" borderId="43" xfId="0" applyNumberFormat="1" applyFont="1" applyFill="1" applyBorder="1" applyAlignment="1">
      <alignment horizontal="left" vertical="center" shrinkToFit="1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75" xfId="0" applyFont="1" applyBorder="1" applyAlignment="1">
      <alignment vertical="center"/>
    </xf>
    <xf numFmtId="177" fontId="30" fillId="0" borderId="88" xfId="0" applyNumberFormat="1" applyFont="1" applyFill="1" applyBorder="1" applyAlignment="1">
      <alignment horizontal="center" vertical="center" shrinkToFit="1"/>
    </xf>
    <xf numFmtId="177" fontId="30" fillId="0" borderId="89" xfId="0" applyNumberFormat="1" applyFont="1" applyFill="1" applyBorder="1" applyAlignment="1">
      <alignment horizontal="center" vertical="center" shrinkToFit="1"/>
    </xf>
    <xf numFmtId="177" fontId="30" fillId="0" borderId="90" xfId="0" applyNumberFormat="1" applyFont="1" applyFill="1" applyBorder="1" applyAlignment="1">
      <alignment horizontal="center" vertical="center" shrinkToFit="1"/>
    </xf>
    <xf numFmtId="177" fontId="30" fillId="0" borderId="90" xfId="0" applyNumberFormat="1" applyFont="1" applyFill="1" applyBorder="1" applyAlignment="1">
      <alignment horizontal="left" vertical="center" shrinkToFit="1"/>
    </xf>
    <xf numFmtId="181" fontId="30" fillId="0" borderId="91" xfId="0" applyNumberFormat="1" applyFont="1" applyFill="1" applyBorder="1" applyAlignment="1">
      <alignment horizontal="center" vertical="center" shrinkToFit="1"/>
    </xf>
    <xf numFmtId="177" fontId="30" fillId="0" borderId="92" xfId="0" applyNumberFormat="1" applyFont="1" applyFill="1" applyBorder="1" applyAlignment="1">
      <alignment horizontal="center" vertical="center" shrinkToFit="1"/>
    </xf>
    <xf numFmtId="177" fontId="30" fillId="0" borderId="93" xfId="0" applyNumberFormat="1" applyFont="1" applyFill="1" applyBorder="1" applyAlignment="1">
      <alignment horizontal="center" vertical="center" shrinkToFit="1"/>
    </xf>
    <xf numFmtId="0" fontId="30" fillId="0" borderId="94" xfId="0" applyFont="1" applyFill="1" applyBorder="1" applyAlignment="1">
      <alignment horizontal="center" vertical="center" shrinkToFit="1"/>
    </xf>
    <xf numFmtId="177" fontId="30" fillId="0" borderId="92" xfId="0" applyNumberFormat="1" applyFont="1" applyFill="1" applyBorder="1" applyAlignment="1">
      <alignment horizontal="left" vertical="center" shrinkToFit="1"/>
    </xf>
    <xf numFmtId="177" fontId="30" fillId="0" borderId="94" xfId="0" applyNumberFormat="1" applyFont="1" applyFill="1" applyBorder="1" applyAlignment="1">
      <alignment horizontal="center" vertical="center" shrinkToFit="1"/>
    </xf>
    <xf numFmtId="177" fontId="30" fillId="0" borderId="92" xfId="0" applyNumberFormat="1" applyFont="1" applyFill="1" applyBorder="1" applyAlignment="1">
      <alignment horizontal="right" vertical="center" shrinkToFit="1"/>
    </xf>
    <xf numFmtId="41" fontId="30" fillId="0" borderId="93" xfId="1" applyNumberFormat="1" applyFont="1" applyFill="1" applyBorder="1" applyAlignment="1">
      <alignment horizontal="right" vertical="center" shrinkToFit="1"/>
    </xf>
    <xf numFmtId="180" fontId="30" fillId="0" borderId="94" xfId="0" applyNumberFormat="1" applyFont="1" applyFill="1" applyBorder="1" applyAlignment="1">
      <alignment horizontal="center" vertical="center" shrinkToFit="1"/>
    </xf>
    <xf numFmtId="181" fontId="30" fillId="0" borderId="92" xfId="0" applyNumberFormat="1" applyFont="1" applyFill="1" applyBorder="1" applyAlignment="1">
      <alignment horizontal="center" vertical="center" shrinkToFit="1"/>
    </xf>
    <xf numFmtId="176" fontId="30" fillId="0" borderId="94" xfId="0" applyNumberFormat="1" applyFont="1" applyFill="1" applyBorder="1" applyAlignment="1">
      <alignment horizontal="center" vertical="center" shrinkToFit="1"/>
    </xf>
    <xf numFmtId="181" fontId="30" fillId="0" borderId="89" xfId="0" applyNumberFormat="1" applyFont="1" applyFill="1" applyBorder="1" applyAlignment="1">
      <alignment horizontal="center" vertical="center" shrinkToFit="1"/>
    </xf>
    <xf numFmtId="181" fontId="30" fillId="7" borderId="90" xfId="0" applyNumberFormat="1" applyFont="1" applyFill="1" applyBorder="1" applyAlignment="1">
      <alignment horizontal="center" vertical="center" shrinkToFit="1"/>
    </xf>
    <xf numFmtId="181" fontId="30" fillId="0" borderId="90" xfId="0" applyNumberFormat="1" applyFont="1" applyFill="1" applyBorder="1" applyAlignment="1">
      <alignment horizontal="center" vertical="center" shrinkToFit="1"/>
    </xf>
    <xf numFmtId="177" fontId="30" fillId="7" borderId="91" xfId="0" applyNumberFormat="1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395"/>
    <col min="3" max="3" width="35.21875" style="395" bestFit="1" customWidth="1"/>
    <col min="4" max="4" width="8.88671875" style="395"/>
    <col min="5" max="5" width="30.5546875" style="395" customWidth="1"/>
    <col min="6" max="7" width="8.88671875" style="395"/>
    <col min="8" max="8" width="10.109375" style="395" bestFit="1" customWidth="1"/>
    <col min="9" max="9" width="18.88671875" style="395" bestFit="1" customWidth="1"/>
    <col min="10" max="16384" width="8.88671875" style="395"/>
  </cols>
  <sheetData>
    <row r="1" spans="1:12" ht="36" customHeight="1" x14ac:dyDescent="0.15">
      <c r="A1" s="393" t="s">
        <v>59</v>
      </c>
      <c r="B1" s="393"/>
      <c r="C1" s="394"/>
      <c r="D1" s="393"/>
      <c r="E1" s="393"/>
      <c r="F1" s="393"/>
      <c r="G1" s="393"/>
      <c r="H1" s="393"/>
      <c r="I1" s="393"/>
      <c r="J1" s="393"/>
      <c r="K1" s="393"/>
      <c r="L1" s="393"/>
    </row>
    <row r="2" spans="1:12" ht="25.5" customHeight="1" x14ac:dyDescent="0.15">
      <c r="A2" s="74" t="s">
        <v>99</v>
      </c>
      <c r="B2" s="396"/>
      <c r="C2" s="397"/>
      <c r="D2" s="398"/>
      <c r="E2" s="398"/>
      <c r="F2" s="398"/>
      <c r="G2" s="398"/>
      <c r="H2" s="398"/>
      <c r="I2" s="398"/>
      <c r="J2" s="398"/>
      <c r="K2" s="398"/>
      <c r="L2" s="166" t="s">
        <v>90</v>
      </c>
    </row>
    <row r="3" spans="1:12" ht="35.25" customHeight="1" x14ac:dyDescent="0.15">
      <c r="A3" s="399" t="s">
        <v>60</v>
      </c>
      <c r="B3" s="399" t="s">
        <v>44</v>
      </c>
      <c r="C3" s="400" t="s">
        <v>61</v>
      </c>
      <c r="D3" s="401" t="s">
        <v>106</v>
      </c>
      <c r="E3" s="399" t="s">
        <v>62</v>
      </c>
      <c r="F3" s="399" t="s">
        <v>63</v>
      </c>
      <c r="G3" s="399" t="s">
        <v>64</v>
      </c>
      <c r="H3" s="399" t="s">
        <v>102</v>
      </c>
      <c r="I3" s="399" t="s">
        <v>45</v>
      </c>
      <c r="J3" s="399" t="s">
        <v>65</v>
      </c>
      <c r="K3" s="399" t="s">
        <v>66</v>
      </c>
      <c r="L3" s="402" t="s">
        <v>1</v>
      </c>
    </row>
    <row r="4" spans="1:12" s="29" customFormat="1" ht="24" customHeight="1" x14ac:dyDescent="0.25">
      <c r="A4" s="183">
        <v>2021</v>
      </c>
      <c r="B4" s="149">
        <v>7</v>
      </c>
      <c r="C4" s="178" t="s">
        <v>369</v>
      </c>
      <c r="D4" s="70" t="s">
        <v>235</v>
      </c>
      <c r="E4" s="12" t="s">
        <v>107</v>
      </c>
      <c r="F4" s="27">
        <v>1</v>
      </c>
      <c r="G4" s="26" t="s">
        <v>144</v>
      </c>
      <c r="H4" s="28">
        <v>38100000</v>
      </c>
      <c r="I4" s="26" t="s">
        <v>139</v>
      </c>
      <c r="J4" s="26" t="s">
        <v>142</v>
      </c>
      <c r="K4" s="26" t="s">
        <v>143</v>
      </c>
      <c r="L4" s="26"/>
    </row>
    <row r="5" spans="1:12" s="29" customFormat="1" ht="24" customHeight="1" x14ac:dyDescent="0.25">
      <c r="A5" s="183">
        <v>2021</v>
      </c>
      <c r="B5" s="149">
        <v>7</v>
      </c>
      <c r="C5" s="178" t="s">
        <v>305</v>
      </c>
      <c r="D5" s="70" t="s">
        <v>235</v>
      </c>
      <c r="E5" s="12" t="s">
        <v>107</v>
      </c>
      <c r="F5" s="27">
        <v>2</v>
      </c>
      <c r="G5" s="26" t="s">
        <v>306</v>
      </c>
      <c r="H5" s="28">
        <v>2700000</v>
      </c>
      <c r="I5" s="26" t="s">
        <v>139</v>
      </c>
      <c r="J5" s="26" t="s">
        <v>142</v>
      </c>
      <c r="K5" s="26" t="s">
        <v>143</v>
      </c>
      <c r="L5" s="26"/>
    </row>
    <row r="6" spans="1:12" s="29" customFormat="1" ht="24" customHeight="1" x14ac:dyDescent="0.25">
      <c r="A6" s="183">
        <v>2021</v>
      </c>
      <c r="B6" s="149">
        <v>7</v>
      </c>
      <c r="C6" s="178" t="s">
        <v>161</v>
      </c>
      <c r="D6" s="70" t="s">
        <v>235</v>
      </c>
      <c r="E6" s="12" t="s">
        <v>107</v>
      </c>
      <c r="F6" s="27">
        <v>1</v>
      </c>
      <c r="G6" s="26" t="s">
        <v>144</v>
      </c>
      <c r="H6" s="28">
        <v>60000000</v>
      </c>
      <c r="I6" s="26" t="s">
        <v>139</v>
      </c>
      <c r="J6" s="26" t="s">
        <v>142</v>
      </c>
      <c r="K6" s="26" t="s">
        <v>143</v>
      </c>
      <c r="L6" s="26"/>
    </row>
    <row r="7" spans="1:12" s="29" customFormat="1" ht="24" customHeight="1" x14ac:dyDescent="0.25">
      <c r="A7" s="183"/>
      <c r="B7" s="149"/>
      <c r="C7" s="150" t="s">
        <v>145</v>
      </c>
      <c r="D7" s="26"/>
      <c r="E7" s="179"/>
      <c r="F7" s="27"/>
      <c r="G7" s="26"/>
      <c r="H7" s="28"/>
      <c r="I7" s="26"/>
      <c r="J7" s="26"/>
      <c r="K7" s="26"/>
      <c r="L7" s="26"/>
    </row>
    <row r="8" spans="1:12" s="29" customFormat="1" ht="24" customHeight="1" x14ac:dyDescent="0.25">
      <c r="A8" s="183"/>
      <c r="B8" s="149"/>
      <c r="C8" s="178"/>
      <c r="D8" s="26"/>
      <c r="E8" s="12"/>
      <c r="F8" s="27"/>
      <c r="G8" s="26"/>
      <c r="H8" s="28"/>
      <c r="I8" s="26"/>
      <c r="J8" s="26"/>
      <c r="K8" s="26"/>
      <c r="L8" s="26"/>
    </row>
    <row r="9" spans="1:12" s="29" customFormat="1" ht="24" customHeight="1" x14ac:dyDescent="0.25">
      <c r="A9" s="183"/>
      <c r="B9" s="149"/>
      <c r="C9" s="178"/>
      <c r="D9" s="26"/>
      <c r="E9" s="12"/>
      <c r="F9" s="27"/>
      <c r="G9" s="26"/>
      <c r="H9" s="28"/>
      <c r="I9" s="26"/>
      <c r="J9" s="26"/>
      <c r="K9" s="26"/>
      <c r="L9" s="26"/>
    </row>
    <row r="10" spans="1:12" s="29" customFormat="1" ht="24" customHeight="1" x14ac:dyDescent="0.25">
      <c r="A10" s="183"/>
      <c r="B10" s="149"/>
      <c r="C10" s="178"/>
      <c r="D10" s="26"/>
      <c r="E10" s="210"/>
      <c r="F10" s="215"/>
      <c r="G10" s="214"/>
      <c r="H10" s="211"/>
      <c r="I10" s="26"/>
      <c r="J10" s="26"/>
      <c r="K10" s="26"/>
      <c r="L10" s="26"/>
    </row>
    <row r="11" spans="1:12" s="29" customFormat="1" ht="24" customHeight="1" x14ac:dyDescent="0.25">
      <c r="A11" s="183"/>
      <c r="B11" s="149"/>
      <c r="C11" s="178"/>
      <c r="D11" s="26"/>
      <c r="E11" s="212"/>
      <c r="F11" s="27"/>
      <c r="G11" s="26"/>
      <c r="H11" s="213"/>
      <c r="I11" s="26"/>
      <c r="J11" s="26"/>
      <c r="K11" s="26"/>
      <c r="L11" s="26"/>
    </row>
    <row r="12" spans="1:12" s="29" customFormat="1" ht="24" customHeight="1" x14ac:dyDescent="0.25">
      <c r="A12" s="183"/>
      <c r="B12" s="149"/>
      <c r="C12" s="178"/>
      <c r="D12" s="26"/>
      <c r="E12" s="12"/>
      <c r="F12" s="27"/>
      <c r="G12" s="26"/>
      <c r="H12" s="28"/>
      <c r="I12" s="26"/>
      <c r="J12" s="26"/>
      <c r="K12" s="26"/>
      <c r="L12" s="26"/>
    </row>
    <row r="13" spans="1:12" s="29" customFormat="1" ht="24" customHeight="1" x14ac:dyDescent="0.25">
      <c r="A13" s="183"/>
      <c r="B13" s="149"/>
      <c r="C13" s="91"/>
      <c r="D13" s="26"/>
      <c r="E13" s="12"/>
      <c r="F13" s="27"/>
      <c r="G13" s="26"/>
      <c r="H13" s="28"/>
      <c r="I13" s="26"/>
      <c r="J13" s="26"/>
      <c r="K13" s="26"/>
      <c r="L13" s="26"/>
    </row>
    <row r="14" spans="1:12" s="29" customFormat="1" ht="24" customHeight="1" x14ac:dyDescent="0.25">
      <c r="A14" s="183"/>
      <c r="B14" s="149"/>
      <c r="C14" s="91"/>
      <c r="D14" s="26"/>
      <c r="E14" s="12"/>
      <c r="F14" s="27"/>
      <c r="G14" s="26"/>
      <c r="H14" s="28"/>
      <c r="I14" s="26"/>
      <c r="J14" s="26"/>
      <c r="K14" s="26"/>
      <c r="L14" s="26"/>
    </row>
    <row r="15" spans="1:12" s="29" customFormat="1" ht="24" customHeight="1" x14ac:dyDescent="0.25">
      <c r="A15" s="183"/>
      <c r="B15" s="149"/>
      <c r="C15" s="91"/>
      <c r="D15" s="26"/>
      <c r="E15" s="12"/>
      <c r="F15" s="27"/>
      <c r="G15" s="26"/>
      <c r="H15" s="28"/>
      <c r="I15" s="26"/>
      <c r="J15" s="26"/>
      <c r="K15" s="26"/>
      <c r="L15" s="26"/>
    </row>
    <row r="16" spans="1:12" s="29" customFormat="1" ht="24" customHeight="1" x14ac:dyDescent="0.25">
      <c r="A16" s="183"/>
      <c r="B16" s="149"/>
      <c r="C16" s="91"/>
      <c r="D16" s="26"/>
      <c r="E16" s="12"/>
      <c r="F16" s="27"/>
      <c r="G16" s="26"/>
      <c r="H16" s="28"/>
      <c r="I16" s="26"/>
      <c r="J16" s="26"/>
      <c r="K16" s="26"/>
      <c r="L16" s="26"/>
    </row>
    <row r="17" spans="1:12" s="29" customFormat="1" ht="24" customHeight="1" x14ac:dyDescent="0.25">
      <c r="A17" s="183"/>
      <c r="B17" s="149"/>
      <c r="C17" s="91"/>
      <c r="D17" s="26"/>
      <c r="E17" s="12"/>
      <c r="F17" s="27"/>
      <c r="G17" s="26"/>
      <c r="H17" s="28"/>
      <c r="I17" s="26"/>
      <c r="J17" s="26"/>
      <c r="K17" s="26"/>
      <c r="L17" s="26"/>
    </row>
    <row r="18" spans="1:12" s="29" customFormat="1" ht="24" customHeight="1" x14ac:dyDescent="0.25">
      <c r="A18" s="183"/>
      <c r="B18" s="149"/>
      <c r="C18" s="91"/>
      <c r="D18" s="26"/>
      <c r="E18" s="12"/>
      <c r="F18" s="27"/>
      <c r="G18" s="26"/>
      <c r="H18" s="28"/>
      <c r="I18" s="26"/>
      <c r="J18" s="26"/>
      <c r="K18" s="26"/>
      <c r="L18" s="26"/>
    </row>
    <row r="19" spans="1:12" s="29" customFormat="1" ht="24" customHeight="1" x14ac:dyDescent="0.25">
      <c r="A19" s="183"/>
      <c r="B19" s="149"/>
      <c r="C19" s="150"/>
      <c r="D19" s="26"/>
      <c r="E19" s="12"/>
      <c r="F19" s="27"/>
      <c r="G19" s="26"/>
      <c r="H19" s="28"/>
      <c r="I19" s="26"/>
      <c r="J19" s="26"/>
      <c r="K19" s="26"/>
      <c r="L19" s="26"/>
    </row>
    <row r="20" spans="1:12" s="29" customFormat="1" ht="24" customHeight="1" x14ac:dyDescent="0.25">
      <c r="A20" s="183"/>
      <c r="B20" s="149"/>
      <c r="C20" s="91"/>
      <c r="D20" s="26"/>
      <c r="E20" s="12"/>
      <c r="F20" s="27"/>
      <c r="G20" s="26"/>
      <c r="H20" s="28"/>
      <c r="I20" s="26"/>
      <c r="J20" s="26"/>
      <c r="K20" s="26"/>
      <c r="L20" s="26"/>
    </row>
    <row r="21" spans="1:12" s="29" customFormat="1" ht="24" customHeight="1" x14ac:dyDescent="0.25">
      <c r="A21" s="183"/>
      <c r="B21" s="149"/>
      <c r="C21" s="91"/>
      <c r="D21" s="26"/>
      <c r="E21" s="12"/>
      <c r="F21" s="27"/>
      <c r="G21" s="26"/>
      <c r="H21" s="28"/>
      <c r="I21" s="26"/>
      <c r="J21" s="26"/>
      <c r="K21" s="26"/>
      <c r="L21" s="2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2" customWidth="1"/>
    <col min="2" max="2" width="42.21875" style="32" customWidth="1"/>
    <col min="3" max="3" width="11.109375" style="32" customWidth="1"/>
    <col min="4" max="4" width="14" style="32" customWidth="1"/>
    <col min="5" max="5" width="9.44140625" style="32" customWidth="1"/>
    <col min="6" max="6" width="14" style="32" customWidth="1"/>
    <col min="7" max="7" width="9.5546875" style="32" customWidth="1"/>
    <col min="8" max="8" width="14" style="32" customWidth="1"/>
    <col min="9" max="9" width="27.21875" style="32" customWidth="1"/>
    <col min="10" max="16384" width="8.88671875" style="30"/>
  </cols>
  <sheetData>
    <row r="1" spans="1:9" s="48" customFormat="1" ht="36" customHeight="1" x14ac:dyDescent="0.55000000000000004">
      <c r="A1" s="543" t="s">
        <v>78</v>
      </c>
      <c r="B1" s="543"/>
      <c r="C1" s="543"/>
      <c r="D1" s="543"/>
      <c r="E1" s="543"/>
      <c r="F1" s="543"/>
      <c r="G1" s="543"/>
      <c r="H1" s="543"/>
      <c r="I1" s="543"/>
    </row>
    <row r="2" spans="1:9" ht="24" customHeight="1" x14ac:dyDescent="0.25">
      <c r="A2" s="90" t="s">
        <v>98</v>
      </c>
      <c r="B2" s="90"/>
      <c r="C2" s="33"/>
      <c r="D2" s="33"/>
      <c r="E2" s="33"/>
      <c r="F2" s="33"/>
      <c r="G2" s="33"/>
      <c r="H2" s="33"/>
      <c r="I2" s="34" t="s">
        <v>89</v>
      </c>
    </row>
    <row r="3" spans="1:9" ht="24" customHeight="1" x14ac:dyDescent="0.25">
      <c r="A3" s="548" t="s">
        <v>3</v>
      </c>
      <c r="B3" s="546" t="s">
        <v>4</v>
      </c>
      <c r="C3" s="546" t="s">
        <v>67</v>
      </c>
      <c r="D3" s="546" t="s">
        <v>80</v>
      </c>
      <c r="E3" s="544" t="s">
        <v>81</v>
      </c>
      <c r="F3" s="545"/>
      <c r="G3" s="544" t="s">
        <v>82</v>
      </c>
      <c r="H3" s="545"/>
      <c r="I3" s="546" t="s">
        <v>79</v>
      </c>
    </row>
    <row r="4" spans="1:9" ht="24" customHeight="1" x14ac:dyDescent="0.25">
      <c r="A4" s="549"/>
      <c r="B4" s="547"/>
      <c r="C4" s="547"/>
      <c r="D4" s="547"/>
      <c r="E4" s="66" t="s">
        <v>86</v>
      </c>
      <c r="F4" s="66" t="s">
        <v>87</v>
      </c>
      <c r="G4" s="66" t="s">
        <v>86</v>
      </c>
      <c r="H4" s="66" t="s">
        <v>87</v>
      </c>
      <c r="I4" s="547"/>
    </row>
    <row r="5" spans="1:9" ht="24" customHeight="1" x14ac:dyDescent="0.25">
      <c r="A5" s="5"/>
      <c r="B5" s="105" t="s">
        <v>383</v>
      </c>
      <c r="C5" s="106"/>
      <c r="D5" s="106"/>
      <c r="E5" s="108"/>
      <c r="F5" s="106"/>
      <c r="G5" s="108"/>
      <c r="H5" s="106"/>
      <c r="I5" s="6"/>
    </row>
    <row r="6" spans="1:9" ht="24" customHeight="1" x14ac:dyDescent="0.25">
      <c r="A6" s="5"/>
      <c r="B6" s="6"/>
      <c r="C6" s="106"/>
      <c r="D6" s="106"/>
      <c r="E6" s="108"/>
      <c r="F6" s="106"/>
      <c r="G6" s="108"/>
      <c r="H6" s="106"/>
      <c r="I6" s="6"/>
    </row>
    <row r="7" spans="1:9" ht="24" customHeight="1" x14ac:dyDescent="0.25">
      <c r="A7" s="5"/>
      <c r="B7" s="6"/>
      <c r="C7" s="106"/>
      <c r="D7" s="106"/>
      <c r="E7" s="108"/>
      <c r="F7" s="106"/>
      <c r="G7" s="108"/>
      <c r="H7" s="106"/>
      <c r="I7" s="9"/>
    </row>
    <row r="8" spans="1:9" ht="24" customHeight="1" x14ac:dyDescent="0.25">
      <c r="A8" s="5"/>
      <c r="B8" s="6"/>
      <c r="C8" s="106"/>
      <c r="D8" s="106"/>
      <c r="E8" s="108"/>
      <c r="F8" s="106"/>
      <c r="G8" s="108"/>
      <c r="H8" s="106"/>
      <c r="I8" s="9"/>
    </row>
    <row r="9" spans="1:9" ht="24" customHeight="1" x14ac:dyDescent="0.25">
      <c r="A9" s="5"/>
      <c r="B9" s="6"/>
      <c r="C9" s="106"/>
      <c r="D9" s="106"/>
      <c r="E9" s="108"/>
      <c r="F9" s="106"/>
      <c r="G9" s="108"/>
      <c r="H9" s="106"/>
      <c r="I9" s="9"/>
    </row>
    <row r="10" spans="1:9" ht="24" customHeight="1" x14ac:dyDescent="0.25">
      <c r="A10" s="5"/>
      <c r="B10" s="6"/>
      <c r="C10" s="106"/>
      <c r="D10" s="106"/>
      <c r="E10" s="108"/>
      <c r="F10" s="106"/>
      <c r="G10" s="108"/>
      <c r="H10" s="106"/>
      <c r="I10" s="9"/>
    </row>
    <row r="11" spans="1:9" ht="24" customHeight="1" x14ac:dyDescent="0.25">
      <c r="A11" s="5"/>
      <c r="B11" s="6"/>
      <c r="C11" s="106"/>
      <c r="D11" s="106"/>
      <c r="E11" s="108"/>
      <c r="F11" s="106"/>
      <c r="G11" s="108"/>
      <c r="H11" s="106"/>
      <c r="I11" s="9"/>
    </row>
    <row r="12" spans="1:9" ht="24" customHeight="1" x14ac:dyDescent="0.25">
      <c r="A12" s="5"/>
      <c r="B12" s="6"/>
      <c r="C12" s="106"/>
      <c r="D12" s="106"/>
      <c r="E12" s="108"/>
      <c r="F12" s="106"/>
      <c r="G12" s="108"/>
      <c r="H12" s="106"/>
      <c r="I12" s="9"/>
    </row>
    <row r="13" spans="1:9" ht="24" customHeight="1" x14ac:dyDescent="0.25">
      <c r="A13" s="5"/>
      <c r="B13" s="6"/>
      <c r="C13" s="106"/>
      <c r="D13" s="106"/>
      <c r="E13" s="108"/>
      <c r="F13" s="106"/>
      <c r="G13" s="108"/>
      <c r="H13" s="106"/>
      <c r="I13" s="9"/>
    </row>
    <row r="14" spans="1:9" ht="24" customHeight="1" x14ac:dyDescent="0.25">
      <c r="A14" s="5"/>
      <c r="B14" s="6"/>
      <c r="C14" s="106"/>
      <c r="D14" s="106"/>
      <c r="E14" s="108"/>
      <c r="F14" s="106"/>
      <c r="G14" s="108"/>
      <c r="H14" s="106"/>
      <c r="I14" s="9"/>
    </row>
    <row r="15" spans="1:9" ht="24" customHeight="1" x14ac:dyDescent="0.25">
      <c r="A15" s="5"/>
      <c r="B15" s="6"/>
      <c r="C15" s="106"/>
      <c r="D15" s="106"/>
      <c r="E15" s="108"/>
      <c r="F15" s="106"/>
      <c r="G15" s="108"/>
      <c r="H15" s="106"/>
      <c r="I15" s="9"/>
    </row>
    <row r="16" spans="1:9" ht="24" customHeight="1" x14ac:dyDescent="0.25">
      <c r="A16" s="5"/>
      <c r="B16" s="6"/>
      <c r="C16" s="107"/>
      <c r="D16" s="107"/>
      <c r="E16" s="109"/>
      <c r="F16" s="107"/>
      <c r="G16" s="109"/>
      <c r="H16" s="107"/>
      <c r="I16" s="9"/>
    </row>
    <row r="17" spans="3:9" ht="24" customHeight="1" x14ac:dyDescent="0.25">
      <c r="C17" s="65"/>
      <c r="D17" s="65"/>
      <c r="E17" s="65"/>
      <c r="F17" s="65"/>
      <c r="G17" s="65"/>
      <c r="H17" s="65"/>
      <c r="I17" s="6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8" customWidth="1"/>
    <col min="2" max="2" width="8.77734375" style="408" customWidth="1"/>
    <col min="3" max="3" width="44.21875" style="409" customWidth="1"/>
    <col min="4" max="4" width="10.88671875" style="408" customWidth="1"/>
    <col min="5" max="5" width="12.44140625" style="408" customWidth="1"/>
    <col min="6" max="6" width="18.88671875" style="408" customWidth="1"/>
    <col min="7" max="7" width="11.21875" style="408" customWidth="1"/>
    <col min="8" max="9" width="12.44140625" style="408" customWidth="1"/>
    <col min="10" max="16384" width="8.88671875" style="69"/>
  </cols>
  <sheetData>
    <row r="1" spans="1:12" ht="36" customHeight="1" x14ac:dyDescent="0.15">
      <c r="A1" s="393" t="s">
        <v>73</v>
      </c>
      <c r="B1" s="393"/>
      <c r="C1" s="394"/>
      <c r="D1" s="393"/>
      <c r="E1" s="393"/>
      <c r="F1" s="393"/>
      <c r="G1" s="393"/>
      <c r="H1" s="393"/>
      <c r="I1" s="393"/>
      <c r="J1" s="217"/>
      <c r="K1" s="217"/>
      <c r="L1" s="217"/>
    </row>
    <row r="2" spans="1:12" s="29" customFormat="1" ht="25.5" customHeight="1" x14ac:dyDescent="0.25">
      <c r="A2" s="74" t="s">
        <v>99</v>
      </c>
      <c r="B2" s="396"/>
      <c r="C2" s="397"/>
      <c r="D2" s="398"/>
      <c r="E2" s="398"/>
      <c r="F2" s="398"/>
      <c r="G2" s="398"/>
      <c r="H2" s="398"/>
      <c r="I2" s="166" t="s">
        <v>90</v>
      </c>
      <c r="J2" s="398"/>
      <c r="K2" s="398"/>
      <c r="L2" s="398"/>
    </row>
    <row r="3" spans="1:12" ht="35.25" customHeight="1" x14ac:dyDescent="0.15">
      <c r="A3" s="403" t="s">
        <v>43</v>
      </c>
      <c r="B3" s="404" t="s">
        <v>44</v>
      </c>
      <c r="C3" s="405" t="s">
        <v>57</v>
      </c>
      <c r="D3" s="401" t="s">
        <v>106</v>
      </c>
      <c r="E3" s="406" t="s">
        <v>101</v>
      </c>
      <c r="F3" s="403" t="s">
        <v>45</v>
      </c>
      <c r="G3" s="403" t="s">
        <v>46</v>
      </c>
      <c r="H3" s="403" t="s">
        <v>47</v>
      </c>
      <c r="I3" s="407" t="s">
        <v>1</v>
      </c>
    </row>
    <row r="4" spans="1:12" ht="24" customHeight="1" x14ac:dyDescent="0.15">
      <c r="A4" s="183">
        <v>2021</v>
      </c>
      <c r="B4" s="149">
        <v>7</v>
      </c>
      <c r="C4" s="110" t="s">
        <v>293</v>
      </c>
      <c r="D4" s="92" t="s">
        <v>320</v>
      </c>
      <c r="E4" s="28">
        <v>880000</v>
      </c>
      <c r="F4" s="26" t="s">
        <v>294</v>
      </c>
      <c r="G4" s="26" t="s">
        <v>295</v>
      </c>
      <c r="H4" s="26" t="s">
        <v>296</v>
      </c>
      <c r="I4" s="70"/>
    </row>
    <row r="5" spans="1:12" ht="24" customHeight="1" x14ac:dyDescent="0.15">
      <c r="A5" s="183">
        <v>2021</v>
      </c>
      <c r="B5" s="149">
        <v>7</v>
      </c>
      <c r="C5" s="110" t="s">
        <v>297</v>
      </c>
      <c r="D5" s="92" t="s">
        <v>320</v>
      </c>
      <c r="E5" s="28">
        <v>3000000</v>
      </c>
      <c r="F5" s="26" t="s">
        <v>298</v>
      </c>
      <c r="G5" s="26" t="s">
        <v>299</v>
      </c>
      <c r="H5" s="26" t="s">
        <v>300</v>
      </c>
      <c r="I5" s="70"/>
    </row>
    <row r="6" spans="1:12" ht="24" customHeight="1" x14ac:dyDescent="0.15">
      <c r="A6" s="183">
        <v>2021</v>
      </c>
      <c r="B6" s="149">
        <v>7</v>
      </c>
      <c r="C6" s="110" t="s">
        <v>301</v>
      </c>
      <c r="D6" s="92" t="s">
        <v>320</v>
      </c>
      <c r="E6" s="28">
        <v>8500000</v>
      </c>
      <c r="F6" s="70" t="s">
        <v>298</v>
      </c>
      <c r="G6" s="70" t="s">
        <v>304</v>
      </c>
      <c r="H6" s="70" t="s">
        <v>302</v>
      </c>
      <c r="I6" s="70"/>
    </row>
    <row r="7" spans="1:12" ht="24" customHeight="1" x14ac:dyDescent="0.15">
      <c r="A7" s="183">
        <v>2021</v>
      </c>
      <c r="B7" s="149">
        <v>7</v>
      </c>
      <c r="C7" s="110" t="s">
        <v>303</v>
      </c>
      <c r="D7" s="92" t="s">
        <v>320</v>
      </c>
      <c r="E7" s="28">
        <v>10000000</v>
      </c>
      <c r="F7" s="70" t="s">
        <v>298</v>
      </c>
      <c r="G7" s="70" t="s">
        <v>304</v>
      </c>
      <c r="H7" s="70" t="s">
        <v>302</v>
      </c>
      <c r="I7" s="70"/>
    </row>
    <row r="8" spans="1:12" ht="24" customHeight="1" x14ac:dyDescent="0.15">
      <c r="A8" s="183">
        <v>2021</v>
      </c>
      <c r="B8" s="149">
        <v>7</v>
      </c>
      <c r="C8" s="91" t="s">
        <v>310</v>
      </c>
      <c r="D8" s="92" t="s">
        <v>320</v>
      </c>
      <c r="E8" s="28">
        <v>10000000</v>
      </c>
      <c r="F8" s="70" t="s">
        <v>307</v>
      </c>
      <c r="G8" s="70" t="s">
        <v>308</v>
      </c>
      <c r="H8" s="70" t="s">
        <v>309</v>
      </c>
      <c r="I8" s="70"/>
    </row>
    <row r="9" spans="1:12" ht="24" customHeight="1" x14ac:dyDescent="0.15">
      <c r="A9" s="183">
        <v>2021</v>
      </c>
      <c r="B9" s="148">
        <v>7</v>
      </c>
      <c r="C9" s="91" t="s">
        <v>311</v>
      </c>
      <c r="D9" s="92" t="s">
        <v>320</v>
      </c>
      <c r="E9" s="28">
        <v>3000000</v>
      </c>
      <c r="F9" s="92" t="s">
        <v>312</v>
      </c>
      <c r="G9" s="70" t="s">
        <v>313</v>
      </c>
      <c r="H9" s="180" t="s">
        <v>314</v>
      </c>
      <c r="I9" s="70"/>
    </row>
    <row r="10" spans="1:12" ht="24" customHeight="1" x14ac:dyDescent="0.15">
      <c r="A10" s="183">
        <v>2021</v>
      </c>
      <c r="B10" s="148">
        <v>7</v>
      </c>
      <c r="C10" s="229" t="s">
        <v>364</v>
      </c>
      <c r="D10" s="92" t="s">
        <v>366</v>
      </c>
      <c r="E10" s="28">
        <v>250000</v>
      </c>
      <c r="F10" s="92" t="s">
        <v>365</v>
      </c>
      <c r="G10" s="70" t="s">
        <v>367</v>
      </c>
      <c r="H10" s="180" t="s">
        <v>368</v>
      </c>
      <c r="I10" s="70"/>
    </row>
    <row r="11" spans="1:12" ht="24" customHeight="1" x14ac:dyDescent="0.15">
      <c r="A11" s="183"/>
      <c r="B11" s="148"/>
      <c r="C11" s="150" t="s">
        <v>145</v>
      </c>
      <c r="D11" s="92"/>
      <c r="E11" s="180"/>
      <c r="F11" s="92"/>
      <c r="G11" s="70"/>
      <c r="H11" s="180"/>
      <c r="I11" s="70"/>
    </row>
    <row r="12" spans="1:12" ht="24" customHeight="1" x14ac:dyDescent="0.15">
      <c r="A12" s="183"/>
      <c r="B12" s="148"/>
      <c r="C12" s="110"/>
      <c r="D12" s="92"/>
      <c r="E12" s="180"/>
      <c r="F12" s="92"/>
      <c r="G12" s="70"/>
      <c r="H12" s="180"/>
      <c r="I12" s="70"/>
    </row>
    <row r="13" spans="1:12" s="395" customFormat="1" ht="24" customHeight="1" x14ac:dyDescent="0.15">
      <c r="A13" s="184"/>
      <c r="B13" s="148"/>
      <c r="C13" s="181"/>
      <c r="D13" s="92"/>
      <c r="E13" s="93"/>
      <c r="F13" s="70"/>
      <c r="G13" s="70"/>
      <c r="H13" s="70"/>
      <c r="I13" s="70"/>
      <c r="J13" s="69"/>
      <c r="K13" s="69"/>
      <c r="L13" s="69"/>
    </row>
    <row r="14" spans="1:12" s="182" customFormat="1" ht="24" customHeight="1" x14ac:dyDescent="0.15">
      <c r="A14" s="183"/>
      <c r="B14" s="148"/>
      <c r="C14" s="110"/>
      <c r="D14" s="92"/>
      <c r="E14" s="180"/>
      <c r="F14" s="70"/>
      <c r="G14" s="70"/>
      <c r="H14" s="70"/>
      <c r="I14" s="70"/>
      <c r="J14" s="69"/>
      <c r="K14" s="69"/>
      <c r="L14" s="69"/>
    </row>
    <row r="15" spans="1:12" ht="24" customHeight="1" x14ac:dyDescent="0.15">
      <c r="A15" s="183"/>
      <c r="B15" s="148"/>
      <c r="C15" s="110"/>
      <c r="D15" s="92"/>
      <c r="E15" s="180"/>
      <c r="F15" s="92"/>
      <c r="G15" s="70"/>
      <c r="H15" s="180"/>
      <c r="I15" s="70"/>
    </row>
    <row r="16" spans="1:12" s="395" customFormat="1" ht="24" customHeight="1" x14ac:dyDescent="0.15">
      <c r="A16" s="184"/>
      <c r="B16" s="148"/>
      <c r="C16" s="181"/>
      <c r="D16" s="92"/>
      <c r="E16" s="93"/>
      <c r="F16" s="70"/>
      <c r="G16" s="70"/>
      <c r="H16" s="70"/>
      <c r="I16" s="70"/>
      <c r="J16" s="69"/>
      <c r="K16" s="69"/>
      <c r="L16" s="69"/>
    </row>
    <row r="17" spans="1:12" s="395" customFormat="1" ht="24" customHeight="1" x14ac:dyDescent="0.15">
      <c r="A17" s="184"/>
      <c r="B17" s="148"/>
      <c r="C17" s="150"/>
      <c r="D17" s="92"/>
      <c r="E17" s="93"/>
      <c r="F17" s="70"/>
      <c r="G17" s="70"/>
      <c r="H17" s="70"/>
      <c r="I17" s="70"/>
      <c r="J17" s="69"/>
      <c r="K17" s="69"/>
      <c r="L17" s="69"/>
    </row>
    <row r="18" spans="1:12" s="395" customFormat="1" ht="24" customHeight="1" x14ac:dyDescent="0.15">
      <c r="A18" s="184"/>
      <c r="B18" s="148"/>
      <c r="C18" s="150"/>
      <c r="D18" s="92"/>
      <c r="E18" s="93"/>
      <c r="F18" s="70"/>
      <c r="G18" s="70"/>
      <c r="H18" s="70"/>
      <c r="I18" s="70"/>
      <c r="J18" s="69"/>
      <c r="K18" s="69"/>
      <c r="L18" s="69"/>
    </row>
    <row r="19" spans="1:12" s="395" customFormat="1" ht="24" customHeight="1" x14ac:dyDescent="0.15">
      <c r="A19" s="184"/>
      <c r="B19" s="148"/>
      <c r="C19" s="150"/>
      <c r="D19" s="92"/>
      <c r="E19" s="93"/>
      <c r="F19" s="70"/>
      <c r="G19" s="70"/>
      <c r="H19" s="70"/>
      <c r="I19" s="70"/>
      <c r="J19" s="69"/>
      <c r="K19" s="69"/>
      <c r="L19" s="69"/>
    </row>
    <row r="20" spans="1:12" ht="24" customHeight="1" x14ac:dyDescent="0.15">
      <c r="A20" s="184"/>
      <c r="B20" s="148"/>
      <c r="C20" s="150"/>
      <c r="D20" s="92"/>
      <c r="E20" s="93"/>
      <c r="F20" s="70"/>
      <c r="G20" s="70"/>
      <c r="H20" s="70"/>
      <c r="I20" s="7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8" customWidth="1"/>
    <col min="2" max="2" width="8.77734375" style="408" customWidth="1"/>
    <col min="3" max="3" width="29.21875" style="409" customWidth="1"/>
    <col min="4" max="4" width="10.88671875" style="408" customWidth="1"/>
    <col min="5" max="8" width="12.44140625" style="408" customWidth="1"/>
    <col min="9" max="10" width="11.33203125" style="408" customWidth="1"/>
    <col min="11" max="11" width="11.6640625" style="411" customWidth="1"/>
    <col min="12" max="12" width="11.33203125" style="408" bestFit="1" customWidth="1"/>
    <col min="13" max="13" width="8.88671875" style="408"/>
    <col min="14" max="16384" width="8.88671875" style="69"/>
  </cols>
  <sheetData>
    <row r="1" spans="1:13" ht="36" customHeight="1" x14ac:dyDescent="0.15">
      <c r="A1" s="393" t="s">
        <v>76</v>
      </c>
      <c r="B1" s="393"/>
      <c r="C1" s="394"/>
      <c r="D1" s="393"/>
      <c r="E1" s="393"/>
      <c r="F1" s="393"/>
      <c r="G1" s="393"/>
      <c r="H1" s="393"/>
      <c r="I1" s="393"/>
      <c r="J1" s="393"/>
      <c r="K1" s="393"/>
      <c r="L1" s="393"/>
      <c r="M1" s="410"/>
    </row>
    <row r="2" spans="1:13" s="29" customFormat="1" ht="25.5" customHeight="1" x14ac:dyDescent="0.25">
      <c r="A2" s="74" t="s">
        <v>99</v>
      </c>
      <c r="B2" s="396"/>
      <c r="C2" s="397"/>
      <c r="D2" s="398"/>
      <c r="E2" s="398"/>
      <c r="F2" s="398"/>
      <c r="G2" s="398"/>
      <c r="H2" s="398"/>
      <c r="I2" s="398"/>
      <c r="J2" s="398"/>
      <c r="K2" s="398"/>
      <c r="L2" s="398"/>
      <c r="M2" s="166" t="s">
        <v>90</v>
      </c>
    </row>
    <row r="3" spans="1:13" ht="35.25" customHeight="1" x14ac:dyDescent="0.15">
      <c r="A3" s="403" t="s">
        <v>43</v>
      </c>
      <c r="B3" s="404" t="s">
        <v>44</v>
      </c>
      <c r="C3" s="405" t="s">
        <v>75</v>
      </c>
      <c r="D3" s="403" t="s">
        <v>74</v>
      </c>
      <c r="E3" s="401" t="s">
        <v>106</v>
      </c>
      <c r="F3" s="404" t="s">
        <v>94</v>
      </c>
      <c r="G3" s="404" t="s">
        <v>93</v>
      </c>
      <c r="H3" s="404" t="s">
        <v>92</v>
      </c>
      <c r="I3" s="404" t="s">
        <v>91</v>
      </c>
      <c r="J3" s="403" t="s">
        <v>45</v>
      </c>
      <c r="K3" s="403" t="s">
        <v>46</v>
      </c>
      <c r="L3" s="403" t="s">
        <v>47</v>
      </c>
      <c r="M3" s="407" t="s">
        <v>1</v>
      </c>
    </row>
    <row r="4" spans="1:13" s="29" customFormat="1" ht="24" customHeight="1" x14ac:dyDescent="0.25">
      <c r="A4" s="183">
        <v>2021</v>
      </c>
      <c r="B4" s="148">
        <v>7</v>
      </c>
      <c r="C4" s="229" t="s">
        <v>319</v>
      </c>
      <c r="D4" s="26" t="s">
        <v>315</v>
      </c>
      <c r="E4" s="12" t="s">
        <v>104</v>
      </c>
      <c r="F4" s="94">
        <v>48000000</v>
      </c>
      <c r="G4" s="95"/>
      <c r="H4" s="95"/>
      <c r="I4" s="95">
        <v>48000000</v>
      </c>
      <c r="J4" s="26" t="s">
        <v>316</v>
      </c>
      <c r="K4" s="26" t="s">
        <v>317</v>
      </c>
      <c r="L4" s="26" t="s">
        <v>318</v>
      </c>
      <c r="M4" s="28"/>
    </row>
    <row r="5" spans="1:13" s="29" customFormat="1" ht="24" customHeight="1" x14ac:dyDescent="0.25">
      <c r="A5" s="183"/>
      <c r="B5" s="148"/>
      <c r="C5" s="150" t="s">
        <v>145</v>
      </c>
      <c r="D5" s="26"/>
      <c r="E5" s="12"/>
      <c r="F5" s="94"/>
      <c r="G5" s="95"/>
      <c r="H5" s="95"/>
      <c r="I5" s="95"/>
      <c r="J5" s="26"/>
      <c r="K5" s="26"/>
      <c r="L5" s="26"/>
      <c r="M5" s="28"/>
    </row>
    <row r="6" spans="1:13" s="29" customFormat="1" ht="24" customHeight="1" x14ac:dyDescent="0.25">
      <c r="A6" s="26"/>
      <c r="B6" s="70"/>
      <c r="C6" s="72"/>
      <c r="D6" s="26"/>
      <c r="E6" s="12"/>
      <c r="F6" s="94"/>
      <c r="G6" s="95"/>
      <c r="H6" s="95"/>
      <c r="I6" s="95"/>
      <c r="J6" s="26"/>
      <c r="K6" s="26"/>
      <c r="L6" s="26"/>
      <c r="M6" s="28"/>
    </row>
    <row r="7" spans="1:13" s="29" customFormat="1" ht="24" customHeight="1" x14ac:dyDescent="0.25">
      <c r="A7" s="26"/>
      <c r="B7" s="70"/>
      <c r="C7" s="72"/>
      <c r="D7" s="26"/>
      <c r="E7" s="12"/>
      <c r="F7" s="94"/>
      <c r="G7" s="95"/>
      <c r="H7" s="95"/>
      <c r="I7" s="95"/>
      <c r="J7" s="26"/>
      <c r="K7" s="26"/>
      <c r="L7" s="26"/>
      <c r="M7" s="28"/>
    </row>
    <row r="8" spans="1:13" s="29" customFormat="1" ht="24" customHeight="1" x14ac:dyDescent="0.25">
      <c r="A8" s="26"/>
      <c r="B8" s="70"/>
      <c r="C8" s="72"/>
      <c r="D8" s="26"/>
      <c r="E8" s="12"/>
      <c r="F8" s="94"/>
      <c r="G8" s="95"/>
      <c r="H8" s="95"/>
      <c r="I8" s="95"/>
      <c r="J8" s="26"/>
      <c r="K8" s="26"/>
      <c r="L8" s="26"/>
      <c r="M8" s="28"/>
    </row>
    <row r="9" spans="1:13" s="29" customFormat="1" ht="24" customHeight="1" x14ac:dyDescent="0.25">
      <c r="A9" s="26"/>
      <c r="B9" s="70"/>
      <c r="C9" s="72"/>
      <c r="D9" s="26"/>
      <c r="E9" s="12"/>
      <c r="F9" s="94"/>
      <c r="G9" s="95"/>
      <c r="H9" s="95"/>
      <c r="I9" s="95"/>
      <c r="J9" s="26"/>
      <c r="K9" s="26"/>
      <c r="L9" s="26"/>
      <c r="M9" s="28"/>
    </row>
    <row r="10" spans="1:13" s="29" customFormat="1" ht="24" customHeight="1" x14ac:dyDescent="0.25">
      <c r="A10" s="26"/>
      <c r="B10" s="70"/>
      <c r="C10" s="72"/>
      <c r="D10" s="26"/>
      <c r="E10" s="12"/>
      <c r="F10" s="94"/>
      <c r="G10" s="95"/>
      <c r="H10" s="95"/>
      <c r="I10" s="95"/>
      <c r="J10" s="26"/>
      <c r="K10" s="26"/>
      <c r="L10" s="26"/>
      <c r="M10" s="28"/>
    </row>
    <row r="11" spans="1:13" s="29" customFormat="1" ht="24" customHeight="1" x14ac:dyDescent="0.25">
      <c r="A11" s="26"/>
      <c r="B11" s="70"/>
      <c r="C11" s="72"/>
      <c r="D11" s="26"/>
      <c r="E11" s="12"/>
      <c r="F11" s="94"/>
      <c r="G11" s="95"/>
      <c r="H11" s="95"/>
      <c r="I11" s="95"/>
      <c r="J11" s="26"/>
      <c r="K11" s="26"/>
      <c r="L11" s="26"/>
      <c r="M11" s="28"/>
    </row>
    <row r="12" spans="1:13" s="29" customFormat="1" ht="24" customHeight="1" x14ac:dyDescent="0.25">
      <c r="A12" s="26"/>
      <c r="B12" s="70"/>
      <c r="C12" s="72"/>
      <c r="D12" s="26"/>
      <c r="E12" s="12"/>
      <c r="F12" s="94"/>
      <c r="G12" s="95"/>
      <c r="H12" s="95"/>
      <c r="I12" s="95"/>
      <c r="J12" s="26"/>
      <c r="K12" s="26"/>
      <c r="L12" s="26"/>
      <c r="M12" s="28"/>
    </row>
    <row r="13" spans="1:13" s="29" customFormat="1" ht="24" customHeight="1" x14ac:dyDescent="0.25">
      <c r="A13" s="26"/>
      <c r="B13" s="70"/>
      <c r="C13" s="72"/>
      <c r="D13" s="26"/>
      <c r="E13" s="12"/>
      <c r="F13" s="94"/>
      <c r="G13" s="95"/>
      <c r="H13" s="95"/>
      <c r="I13" s="95"/>
      <c r="J13" s="26"/>
      <c r="K13" s="26"/>
      <c r="L13" s="26"/>
      <c r="M13" s="28"/>
    </row>
    <row r="14" spans="1:13" s="29" customFormat="1" ht="24" customHeight="1" x14ac:dyDescent="0.25">
      <c r="A14" s="26"/>
      <c r="B14" s="70"/>
      <c r="C14" s="99"/>
      <c r="D14" s="26"/>
      <c r="E14" s="12"/>
      <c r="F14" s="94"/>
      <c r="G14" s="95"/>
      <c r="H14" s="95"/>
      <c r="I14" s="95"/>
      <c r="J14" s="26"/>
      <c r="K14" s="26"/>
      <c r="L14" s="26"/>
      <c r="M14" s="28"/>
    </row>
    <row r="15" spans="1:13" s="29" customFormat="1" ht="24" customHeight="1" x14ac:dyDescent="0.25">
      <c r="A15" s="26"/>
      <c r="B15" s="70"/>
      <c r="C15" s="72"/>
      <c r="D15" s="26"/>
      <c r="E15" s="12"/>
      <c r="F15" s="94"/>
      <c r="G15" s="95"/>
      <c r="H15" s="95"/>
      <c r="I15" s="95"/>
      <c r="J15" s="26"/>
      <c r="K15" s="26"/>
      <c r="L15" s="26"/>
      <c r="M15" s="28"/>
    </row>
    <row r="16" spans="1:13" s="29" customFormat="1" ht="24" customHeight="1" x14ac:dyDescent="0.25">
      <c r="A16" s="26"/>
      <c r="B16" s="70"/>
      <c r="C16" s="72"/>
      <c r="D16" s="26"/>
      <c r="E16" s="12"/>
      <c r="F16" s="94"/>
      <c r="G16" s="95"/>
      <c r="H16" s="95"/>
      <c r="I16" s="95"/>
      <c r="J16" s="26"/>
      <c r="K16" s="26"/>
      <c r="L16" s="26"/>
      <c r="M16" s="28"/>
    </row>
    <row r="17" spans="1:13" s="29" customFormat="1" ht="24" customHeight="1" x14ac:dyDescent="0.25">
      <c r="A17" s="26"/>
      <c r="B17" s="70"/>
      <c r="C17" s="72"/>
      <c r="D17" s="26"/>
      <c r="E17" s="12"/>
      <c r="F17" s="94"/>
      <c r="G17" s="95"/>
      <c r="H17" s="95"/>
      <c r="I17" s="95"/>
      <c r="J17" s="26"/>
      <c r="K17" s="26"/>
      <c r="L17" s="26"/>
      <c r="M17" s="28"/>
    </row>
    <row r="18" spans="1:13" s="29" customFormat="1" ht="24" customHeight="1" x14ac:dyDescent="0.25">
      <c r="A18" s="26"/>
      <c r="B18" s="70"/>
      <c r="C18" s="72"/>
      <c r="D18" s="26"/>
      <c r="E18" s="12"/>
      <c r="F18" s="94"/>
      <c r="G18" s="95"/>
      <c r="H18" s="95"/>
      <c r="I18" s="95"/>
      <c r="J18" s="26"/>
      <c r="K18" s="26"/>
      <c r="L18" s="26"/>
      <c r="M18" s="28"/>
    </row>
    <row r="19" spans="1:13" s="29" customFormat="1" ht="24" customHeight="1" x14ac:dyDescent="0.25">
      <c r="A19" s="26"/>
      <c r="B19" s="70"/>
      <c r="C19" s="72"/>
      <c r="D19" s="26"/>
      <c r="E19" s="12"/>
      <c r="F19" s="94"/>
      <c r="G19" s="95"/>
      <c r="H19" s="95"/>
      <c r="I19" s="95"/>
      <c r="J19" s="26"/>
      <c r="K19" s="26"/>
      <c r="L19" s="26"/>
      <c r="M19" s="28"/>
    </row>
    <row r="20" spans="1:13" s="29" customFormat="1" ht="24" customHeight="1" x14ac:dyDescent="0.25">
      <c r="A20" s="26"/>
      <c r="B20" s="70"/>
      <c r="C20" s="72"/>
      <c r="D20" s="26"/>
      <c r="E20" s="12"/>
      <c r="F20" s="94"/>
      <c r="G20" s="95"/>
      <c r="H20" s="95"/>
      <c r="I20" s="95"/>
      <c r="J20" s="26"/>
      <c r="K20" s="26"/>
      <c r="L20" s="26"/>
      <c r="M20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2" style="39" customWidth="1"/>
    <col min="2" max="2" width="56.5546875" style="39" customWidth="1"/>
    <col min="3" max="3" width="9.5546875" style="39" customWidth="1"/>
    <col min="4" max="4" width="8.88671875" style="39" customWidth="1"/>
    <col min="5" max="5" width="9.21875" style="39" customWidth="1"/>
    <col min="6" max="8" width="9.6640625" style="39" customWidth="1"/>
    <col min="9" max="9" width="11.109375" style="39" customWidth="1"/>
    <col min="10" max="10" width="9.6640625" style="39" customWidth="1"/>
    <col min="11" max="11" width="8.44140625" style="39" customWidth="1"/>
    <col min="12" max="12" width="1.5546875" style="25" customWidth="1"/>
    <col min="13" max="13" width="8.88671875" style="25" hidden="1" customWidth="1"/>
    <col min="14" max="15" width="9.6640625" style="39" hidden="1" customWidth="1"/>
    <col min="16" max="16" width="8.88671875" style="25" hidden="1" customWidth="1"/>
    <col min="17" max="17" width="12.6640625" style="25" hidden="1" customWidth="1"/>
    <col min="18" max="18" width="8.88671875" style="25" customWidth="1"/>
    <col min="19" max="16384" width="8.88671875" style="25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9"/>
      <c r="N1" s="25"/>
      <c r="O1" s="25"/>
    </row>
    <row r="2" spans="1:18" ht="25.5" customHeight="1" x14ac:dyDescent="0.15">
      <c r="A2" s="62" t="s">
        <v>99</v>
      </c>
      <c r="B2" s="31"/>
      <c r="C2" s="31"/>
      <c r="D2" s="33"/>
      <c r="E2" s="33"/>
      <c r="F2" s="33"/>
      <c r="G2" s="33"/>
      <c r="H2" s="33"/>
      <c r="I2" s="33"/>
      <c r="J2" s="33"/>
      <c r="K2" s="34" t="s">
        <v>88</v>
      </c>
      <c r="N2" s="33"/>
      <c r="O2" s="33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s="408" customFormat="1" ht="24" customHeight="1" x14ac:dyDescent="0.15">
      <c r="A4" s="413" t="s">
        <v>323</v>
      </c>
      <c r="B4" s="424" t="s">
        <v>322</v>
      </c>
      <c r="C4" s="415" t="s">
        <v>325</v>
      </c>
      <c r="D4" s="425" t="s">
        <v>326</v>
      </c>
      <c r="E4" s="416" t="s">
        <v>328</v>
      </c>
      <c r="F4" s="416" t="s">
        <v>329</v>
      </c>
      <c r="G4" s="413">
        <v>28128000</v>
      </c>
      <c r="H4" s="413">
        <f>G4/1.1</f>
        <v>25570909.09090909</v>
      </c>
      <c r="I4" s="413" t="s">
        <v>330</v>
      </c>
      <c r="J4" s="413" t="s">
        <v>331</v>
      </c>
      <c r="K4" s="413"/>
      <c r="M4" s="426">
        <f>H4/G4</f>
        <v>0.90909090909090906</v>
      </c>
      <c r="N4" s="413"/>
      <c r="O4" s="413"/>
      <c r="R4" s="427"/>
    </row>
    <row r="5" spans="1:18" s="408" customFormat="1" ht="24" customHeight="1" x14ac:dyDescent="0.15">
      <c r="A5" s="413" t="s">
        <v>323</v>
      </c>
      <c r="B5" s="424" t="s">
        <v>350</v>
      </c>
      <c r="C5" s="415" t="s">
        <v>336</v>
      </c>
      <c r="D5" s="416" t="s">
        <v>341</v>
      </c>
      <c r="E5" s="416" t="s">
        <v>338</v>
      </c>
      <c r="F5" s="416" t="s">
        <v>342</v>
      </c>
      <c r="G5" s="413">
        <v>4600</v>
      </c>
      <c r="H5" s="413">
        <f>4600/1.1</f>
        <v>4181.8181818181811</v>
      </c>
      <c r="I5" s="413" t="s">
        <v>339</v>
      </c>
      <c r="J5" s="413" t="s">
        <v>340</v>
      </c>
      <c r="K5" s="413"/>
      <c r="M5" s="426">
        <f t="shared" ref="M5" si="0">H5/G5</f>
        <v>0.90909090909090895</v>
      </c>
      <c r="N5" s="413">
        <v>4600</v>
      </c>
      <c r="O5" s="413">
        <v>4181</v>
      </c>
      <c r="P5" s="426">
        <f t="shared" ref="P5" si="1">O5/N5</f>
        <v>0.90891304347826085</v>
      </c>
      <c r="Q5" s="427"/>
      <c r="R5" s="427"/>
    </row>
    <row r="6" spans="1:18" s="408" customFormat="1" ht="24" customHeight="1" x14ac:dyDescent="0.15">
      <c r="A6" s="413" t="s">
        <v>323</v>
      </c>
      <c r="B6" s="424" t="s">
        <v>352</v>
      </c>
      <c r="C6" s="415" t="s">
        <v>353</v>
      </c>
      <c r="D6" s="416" t="s">
        <v>354</v>
      </c>
      <c r="E6" s="416" t="s">
        <v>355</v>
      </c>
      <c r="F6" s="416" t="s">
        <v>356</v>
      </c>
      <c r="G6" s="413">
        <v>100000000</v>
      </c>
      <c r="H6" s="413">
        <v>90909091</v>
      </c>
      <c r="I6" s="413" t="s">
        <v>363</v>
      </c>
      <c r="J6" s="413" t="s">
        <v>331</v>
      </c>
      <c r="K6" s="413"/>
      <c r="M6" s="426">
        <f>H6/G6</f>
        <v>0.90909090999999997</v>
      </c>
      <c r="N6" s="413"/>
      <c r="O6" s="413"/>
      <c r="R6" s="427"/>
    </row>
    <row r="7" spans="1:18" s="408" customFormat="1" ht="24" customHeight="1" x14ac:dyDescent="0.15">
      <c r="A7" s="413" t="s">
        <v>323</v>
      </c>
      <c r="B7" s="424" t="s">
        <v>348</v>
      </c>
      <c r="C7" s="415" t="s">
        <v>336</v>
      </c>
      <c r="D7" s="416" t="s">
        <v>343</v>
      </c>
      <c r="E7" s="416" t="s">
        <v>345</v>
      </c>
      <c r="F7" s="416" t="s">
        <v>345</v>
      </c>
      <c r="G7" s="413">
        <v>4600</v>
      </c>
      <c r="H7" s="413">
        <f>4600/1.1</f>
        <v>4181.8181818181811</v>
      </c>
      <c r="I7" s="413" t="s">
        <v>339</v>
      </c>
      <c r="J7" s="413" t="s">
        <v>340</v>
      </c>
      <c r="K7" s="413"/>
      <c r="M7" s="426">
        <f>H7/G7</f>
        <v>0.90909090909090895</v>
      </c>
      <c r="N7" s="413">
        <v>4600</v>
      </c>
      <c r="O7" s="413">
        <v>4181</v>
      </c>
      <c r="P7" s="426">
        <f>O7/N7</f>
        <v>0.90891304347826085</v>
      </c>
      <c r="Q7" s="427"/>
      <c r="R7" s="427"/>
    </row>
    <row r="8" spans="1:18" s="408" customFormat="1" ht="24" customHeight="1" x14ac:dyDescent="0.15">
      <c r="A8" s="413"/>
      <c r="B8" s="150" t="s">
        <v>145</v>
      </c>
      <c r="C8" s="415"/>
      <c r="D8" s="416"/>
      <c r="E8" s="416"/>
      <c r="F8" s="416"/>
      <c r="G8" s="413"/>
      <c r="H8" s="413"/>
      <c r="I8" s="413"/>
      <c r="J8" s="413"/>
      <c r="K8" s="413"/>
      <c r="M8" s="426" t="e">
        <f t="shared" ref="M8:M13" si="2">H8/G8</f>
        <v>#DIV/0!</v>
      </c>
      <c r="N8" s="413">
        <v>4600</v>
      </c>
      <c r="O8" s="413">
        <v>4181</v>
      </c>
      <c r="P8" s="426">
        <f t="shared" ref="P8:P13" si="3">O8/N8</f>
        <v>0.90891304347826085</v>
      </c>
      <c r="Q8" s="427"/>
      <c r="R8" s="427"/>
    </row>
    <row r="9" spans="1:18" ht="24" customHeight="1" x14ac:dyDescent="0.15">
      <c r="A9" s="19"/>
      <c r="B9" s="24"/>
      <c r="C9" s="60"/>
      <c r="D9" s="7"/>
      <c r="E9" s="7"/>
      <c r="F9" s="7"/>
      <c r="G9" s="19"/>
      <c r="H9" s="19"/>
      <c r="I9" s="19"/>
      <c r="J9" s="19"/>
      <c r="K9" s="19"/>
      <c r="M9" s="44" t="e">
        <f t="shared" si="2"/>
        <v>#DIV/0!</v>
      </c>
      <c r="N9" s="19">
        <v>4600</v>
      </c>
      <c r="O9" s="19">
        <v>4181</v>
      </c>
      <c r="P9" s="44">
        <f t="shared" si="3"/>
        <v>0.90891304347826085</v>
      </c>
      <c r="Q9" s="45"/>
      <c r="R9" s="45"/>
    </row>
    <row r="10" spans="1:18" ht="24" customHeight="1" x14ac:dyDescent="0.15">
      <c r="A10" s="19"/>
      <c r="B10" s="24"/>
      <c r="C10" s="60"/>
      <c r="D10" s="7"/>
      <c r="E10" s="7"/>
      <c r="F10" s="7"/>
      <c r="G10" s="19"/>
      <c r="H10" s="19"/>
      <c r="I10" s="19"/>
      <c r="J10" s="19"/>
      <c r="K10" s="19"/>
      <c r="M10" s="44" t="e">
        <f t="shared" si="2"/>
        <v>#DIV/0!</v>
      </c>
      <c r="N10" s="19">
        <v>4600</v>
      </c>
      <c r="O10" s="19">
        <v>4181</v>
      </c>
      <c r="P10" s="44">
        <f t="shared" si="3"/>
        <v>0.90891304347826085</v>
      </c>
      <c r="Q10" s="45"/>
      <c r="R10" s="45"/>
    </row>
    <row r="11" spans="1:18" ht="24" customHeight="1" x14ac:dyDescent="0.15">
      <c r="A11" s="19"/>
      <c r="B11" s="24"/>
      <c r="C11" s="60"/>
      <c r="D11" s="7"/>
      <c r="E11" s="7"/>
      <c r="F11" s="7"/>
      <c r="G11" s="19"/>
      <c r="H11" s="19"/>
      <c r="I11" s="19"/>
      <c r="J11" s="19"/>
      <c r="K11" s="19"/>
      <c r="M11" s="44" t="e">
        <f t="shared" si="2"/>
        <v>#DIV/0!</v>
      </c>
      <c r="N11" s="19">
        <v>4600</v>
      </c>
      <c r="O11" s="19">
        <v>4181</v>
      </c>
      <c r="P11" s="44">
        <f t="shared" si="3"/>
        <v>0.90891304347826085</v>
      </c>
      <c r="Q11" s="45"/>
      <c r="R11" s="45"/>
    </row>
    <row r="12" spans="1:18" ht="24" customHeight="1" x14ac:dyDescent="0.15">
      <c r="A12" s="19"/>
      <c r="B12" s="24"/>
      <c r="C12" s="60"/>
      <c r="D12" s="7"/>
      <c r="E12" s="7"/>
      <c r="F12" s="7"/>
      <c r="G12" s="19"/>
      <c r="H12" s="19"/>
      <c r="I12" s="19"/>
      <c r="J12" s="19"/>
      <c r="K12" s="19"/>
      <c r="M12" s="44" t="e">
        <f t="shared" si="2"/>
        <v>#DIV/0!</v>
      </c>
      <c r="N12" s="19">
        <v>4600</v>
      </c>
      <c r="O12" s="19">
        <v>4181</v>
      </c>
      <c r="P12" s="44">
        <f t="shared" si="3"/>
        <v>0.90891304347826085</v>
      </c>
      <c r="Q12" s="45"/>
      <c r="R12" s="45"/>
    </row>
    <row r="13" spans="1:18" ht="24" customHeight="1" x14ac:dyDescent="0.15">
      <c r="A13" s="19"/>
      <c r="B13" s="24"/>
      <c r="C13" s="60"/>
      <c r="D13" s="7"/>
      <c r="E13" s="7"/>
      <c r="F13" s="7"/>
      <c r="G13" s="19"/>
      <c r="H13" s="19"/>
      <c r="I13" s="19"/>
      <c r="J13" s="19"/>
      <c r="K13" s="19"/>
      <c r="M13" s="44" t="e">
        <f t="shared" si="2"/>
        <v>#DIV/0!</v>
      </c>
      <c r="N13" s="19">
        <v>4600</v>
      </c>
      <c r="O13" s="19">
        <v>4181</v>
      </c>
      <c r="P13" s="44">
        <f t="shared" si="3"/>
        <v>0.90891304347826085</v>
      </c>
      <c r="Q13" s="45"/>
      <c r="R13" s="45"/>
    </row>
    <row r="14" spans="1:18" ht="24" customHeight="1" x14ac:dyDescent="0.15">
      <c r="A14" s="19"/>
      <c r="B14" s="24"/>
      <c r="C14" s="60"/>
      <c r="D14" s="7"/>
      <c r="E14" s="7"/>
      <c r="F14" s="7"/>
      <c r="G14" s="19"/>
      <c r="H14" s="19"/>
      <c r="I14" s="19"/>
      <c r="J14" s="19"/>
      <c r="K14" s="19"/>
      <c r="M14" s="44" t="e">
        <f t="shared" ref="M14:M17" si="4">H14/G14</f>
        <v>#DIV/0!</v>
      </c>
      <c r="N14" s="19">
        <v>4600</v>
      </c>
      <c r="O14" s="19">
        <v>4181</v>
      </c>
      <c r="P14" s="44">
        <f t="shared" ref="P14:P17" si="5">O14/N14</f>
        <v>0.90891304347826085</v>
      </c>
      <c r="Q14" s="45"/>
      <c r="R14" s="45"/>
    </row>
    <row r="15" spans="1:18" ht="24" customHeight="1" x14ac:dyDescent="0.15">
      <c r="A15" s="19"/>
      <c r="B15" s="24"/>
      <c r="C15" s="60"/>
      <c r="D15" s="7"/>
      <c r="E15" s="7"/>
      <c r="F15" s="7"/>
      <c r="G15" s="19"/>
      <c r="H15" s="19"/>
      <c r="I15" s="19"/>
      <c r="J15" s="19"/>
      <c r="K15" s="19"/>
      <c r="M15" s="44" t="e">
        <f t="shared" si="4"/>
        <v>#DIV/0!</v>
      </c>
      <c r="N15" s="19">
        <v>4600</v>
      </c>
      <c r="O15" s="19">
        <v>4181</v>
      </c>
      <c r="P15" s="44">
        <f t="shared" si="5"/>
        <v>0.90891304347826085</v>
      </c>
      <c r="Q15" s="45"/>
      <c r="R15" s="45"/>
    </row>
    <row r="16" spans="1:18" ht="24" customHeight="1" x14ac:dyDescent="0.15">
      <c r="A16" s="19"/>
      <c r="B16" s="24"/>
      <c r="C16" s="60"/>
      <c r="D16" s="7"/>
      <c r="E16" s="7"/>
      <c r="F16" s="7"/>
      <c r="G16" s="19"/>
      <c r="H16" s="19"/>
      <c r="I16" s="19"/>
      <c r="J16" s="19"/>
      <c r="K16" s="19"/>
      <c r="M16" s="44" t="e">
        <f t="shared" si="4"/>
        <v>#DIV/0!</v>
      </c>
      <c r="N16" s="19">
        <v>4600</v>
      </c>
      <c r="O16" s="19">
        <v>4181</v>
      </c>
      <c r="P16" s="44">
        <f t="shared" si="5"/>
        <v>0.90891304347826085</v>
      </c>
      <c r="Q16" s="45"/>
      <c r="R16" s="45"/>
    </row>
    <row r="17" spans="1:18" ht="24" customHeight="1" x14ac:dyDescent="0.15">
      <c r="A17" s="19"/>
      <c r="B17" s="24"/>
      <c r="C17" s="60"/>
      <c r="D17" s="7"/>
      <c r="E17" s="7"/>
      <c r="F17" s="7"/>
      <c r="G17" s="19"/>
      <c r="H17" s="19"/>
      <c r="I17" s="19"/>
      <c r="J17" s="19"/>
      <c r="K17" s="19"/>
      <c r="M17" s="44" t="e">
        <f t="shared" si="4"/>
        <v>#DIV/0!</v>
      </c>
      <c r="N17" s="19">
        <v>4600</v>
      </c>
      <c r="O17" s="19">
        <v>4181</v>
      </c>
      <c r="P17" s="44">
        <f t="shared" si="5"/>
        <v>0.90891304347826085</v>
      </c>
      <c r="Q17" s="45"/>
      <c r="R17" s="45"/>
    </row>
    <row r="18" spans="1:18" ht="24" customHeight="1" x14ac:dyDescent="0.15">
      <c r="A18" s="19"/>
      <c r="B18" s="24"/>
      <c r="C18" s="60"/>
      <c r="D18" s="7"/>
      <c r="E18" s="7"/>
      <c r="F18" s="7"/>
      <c r="G18" s="19"/>
      <c r="H18" s="19"/>
      <c r="I18" s="19"/>
      <c r="J18" s="19"/>
      <c r="K18" s="19"/>
      <c r="M18" s="44" t="e">
        <f t="shared" ref="M18:M20" si="6">H18/G18</f>
        <v>#DIV/0!</v>
      </c>
      <c r="N18" s="19">
        <v>4600</v>
      </c>
      <c r="O18" s="19">
        <v>4181</v>
      </c>
      <c r="P18" s="44">
        <f t="shared" ref="P18:P20" si="7">O18/N18</f>
        <v>0.90891304347826085</v>
      </c>
      <c r="Q18" s="45"/>
      <c r="R18" s="45"/>
    </row>
    <row r="19" spans="1:18" ht="24" customHeight="1" x14ac:dyDescent="0.15">
      <c r="A19" s="19"/>
      <c r="B19" s="24"/>
      <c r="C19" s="60"/>
      <c r="D19" s="7"/>
      <c r="E19" s="7"/>
      <c r="F19" s="7"/>
      <c r="G19" s="19"/>
      <c r="H19" s="19"/>
      <c r="I19" s="19"/>
      <c r="J19" s="19"/>
      <c r="K19" s="19"/>
      <c r="M19" s="44" t="e">
        <f t="shared" si="6"/>
        <v>#DIV/0!</v>
      </c>
      <c r="N19" s="19">
        <v>4600</v>
      </c>
      <c r="O19" s="19">
        <v>4181</v>
      </c>
      <c r="P19" s="44">
        <f t="shared" si="7"/>
        <v>0.90891304347826085</v>
      </c>
      <c r="Q19" s="45"/>
      <c r="R19" s="45"/>
    </row>
    <row r="20" spans="1:18" ht="24" customHeight="1" x14ac:dyDescent="0.15">
      <c r="A20" s="19"/>
      <c r="B20" s="24"/>
      <c r="C20" s="60"/>
      <c r="D20" s="7"/>
      <c r="E20" s="7"/>
      <c r="F20" s="7"/>
      <c r="G20" s="19"/>
      <c r="H20" s="19"/>
      <c r="I20" s="19"/>
      <c r="J20" s="19"/>
      <c r="K20" s="19"/>
      <c r="M20" s="44" t="e">
        <f t="shared" si="6"/>
        <v>#DIV/0!</v>
      </c>
      <c r="N20" s="19">
        <v>4600</v>
      </c>
      <c r="O20" s="19">
        <v>4181</v>
      </c>
      <c r="P20" s="44">
        <f t="shared" si="7"/>
        <v>0.90891304347826085</v>
      </c>
      <c r="Q20" s="45"/>
      <c r="R20" s="45"/>
    </row>
    <row r="21" spans="1:18" ht="24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N21" s="46"/>
      <c r="O21" s="46"/>
    </row>
    <row r="22" spans="1:18" ht="24" customHeight="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N22" s="46"/>
      <c r="O22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9" customWidth="1"/>
    <col min="2" max="2" width="56.5546875" style="40" customWidth="1"/>
    <col min="3" max="3" width="9.5546875" style="39" customWidth="1"/>
    <col min="4" max="4" width="8.88671875" style="39" customWidth="1"/>
    <col min="5" max="5" width="9.21875" style="39" customWidth="1"/>
    <col min="6" max="6" width="10.5546875" style="41" customWidth="1"/>
    <col min="7" max="7" width="9.6640625" style="39" customWidth="1"/>
    <col min="8" max="8" width="12.6640625" style="42" customWidth="1"/>
    <col min="9" max="9" width="9.6640625" style="39" customWidth="1"/>
    <col min="10" max="10" width="10.5546875" style="37" customWidth="1"/>
    <col min="11" max="11" width="8.44140625" style="39" customWidth="1"/>
    <col min="12" max="16384" width="8.88671875" style="25"/>
  </cols>
  <sheetData>
    <row r="1" spans="1:12" ht="36" customHeight="1" x14ac:dyDescent="0.15">
      <c r="A1" s="13" t="s">
        <v>21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9"/>
    </row>
    <row r="2" spans="1:12" ht="25.5" customHeight="1" x14ac:dyDescent="0.15">
      <c r="A2" s="62" t="s">
        <v>99</v>
      </c>
      <c r="B2" s="61"/>
      <c r="C2" s="31"/>
      <c r="D2" s="33"/>
      <c r="E2" s="33"/>
      <c r="F2" s="35"/>
      <c r="G2" s="33"/>
      <c r="H2" s="36"/>
      <c r="I2" s="33"/>
      <c r="K2" s="35" t="s">
        <v>89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16" t="s">
        <v>18</v>
      </c>
      <c r="G3" s="2" t="s">
        <v>23</v>
      </c>
      <c r="H3" s="2" t="s">
        <v>100</v>
      </c>
      <c r="I3" s="2" t="s">
        <v>24</v>
      </c>
      <c r="J3" s="16" t="s">
        <v>25</v>
      </c>
      <c r="K3" s="2" t="s">
        <v>1</v>
      </c>
    </row>
    <row r="4" spans="1:12" s="408" customFormat="1" ht="24" customHeight="1" x14ac:dyDescent="0.15">
      <c r="A4" s="413" t="s">
        <v>96</v>
      </c>
      <c r="B4" s="414" t="s">
        <v>321</v>
      </c>
      <c r="C4" s="415" t="s">
        <v>324</v>
      </c>
      <c r="D4" s="416" t="s">
        <v>327</v>
      </c>
      <c r="E4" s="417" t="s">
        <v>332</v>
      </c>
      <c r="F4" s="418">
        <v>28076625</v>
      </c>
      <c r="G4" s="419">
        <v>0.88</v>
      </c>
      <c r="H4" s="53" t="s">
        <v>334</v>
      </c>
      <c r="I4" s="420">
        <v>0.88593</v>
      </c>
      <c r="J4" s="413">
        <v>24874000</v>
      </c>
      <c r="K4" s="53"/>
      <c r="L4" s="421"/>
    </row>
    <row r="5" spans="1:12" s="408" customFormat="1" ht="24" customHeight="1" x14ac:dyDescent="0.15">
      <c r="A5" s="413" t="s">
        <v>96</v>
      </c>
      <c r="B5" s="414" t="s">
        <v>349</v>
      </c>
      <c r="C5" s="415" t="s">
        <v>335</v>
      </c>
      <c r="D5" s="416" t="s">
        <v>337</v>
      </c>
      <c r="E5" s="417" t="s">
        <v>357</v>
      </c>
      <c r="F5" s="418">
        <v>0</v>
      </c>
      <c r="G5" s="419">
        <v>0.88</v>
      </c>
      <c r="H5" s="53" t="s">
        <v>358</v>
      </c>
      <c r="I5" s="422" t="s">
        <v>358</v>
      </c>
      <c r="J5" s="413" t="s">
        <v>358</v>
      </c>
      <c r="K5" s="53" t="s">
        <v>361</v>
      </c>
      <c r="L5" s="421"/>
    </row>
    <row r="6" spans="1:12" s="408" customFormat="1" ht="24" customHeight="1" x14ac:dyDescent="0.15">
      <c r="A6" s="413" t="s">
        <v>96</v>
      </c>
      <c r="B6" s="412" t="s">
        <v>351</v>
      </c>
      <c r="C6" s="415" t="s">
        <v>324</v>
      </c>
      <c r="D6" s="416" t="s">
        <v>337</v>
      </c>
      <c r="E6" s="417">
        <v>4</v>
      </c>
      <c r="F6" s="418">
        <v>99876250</v>
      </c>
      <c r="G6" s="419">
        <v>0.88</v>
      </c>
      <c r="H6" s="53" t="s">
        <v>362</v>
      </c>
      <c r="I6" s="420">
        <v>0.88109000000000004</v>
      </c>
      <c r="J6" s="413">
        <v>88000000</v>
      </c>
      <c r="K6" s="53"/>
      <c r="L6" s="421"/>
    </row>
    <row r="7" spans="1:12" s="408" customFormat="1" ht="24" customHeight="1" x14ac:dyDescent="0.15">
      <c r="A7" s="413" t="s">
        <v>96</v>
      </c>
      <c r="B7" s="423" t="s">
        <v>347</v>
      </c>
      <c r="C7" s="415" t="s">
        <v>335</v>
      </c>
      <c r="D7" s="416" t="s">
        <v>344</v>
      </c>
      <c r="E7" s="417" t="s">
        <v>359</v>
      </c>
      <c r="F7" s="418">
        <v>0</v>
      </c>
      <c r="G7" s="419">
        <v>0.88</v>
      </c>
      <c r="H7" s="53" t="s">
        <v>358</v>
      </c>
      <c r="I7" s="420" t="s">
        <v>358</v>
      </c>
      <c r="J7" s="413" t="s">
        <v>360</v>
      </c>
      <c r="K7" s="53" t="s">
        <v>346</v>
      </c>
      <c r="L7" s="421"/>
    </row>
    <row r="8" spans="1:12" ht="24" customHeight="1" x14ac:dyDescent="0.15">
      <c r="A8" s="19"/>
      <c r="B8" s="150" t="s">
        <v>145</v>
      </c>
      <c r="C8" s="60"/>
      <c r="D8" s="7"/>
      <c r="E8" s="220"/>
      <c r="F8" s="21"/>
      <c r="G8" s="20"/>
      <c r="H8" s="5"/>
      <c r="I8" s="22"/>
      <c r="J8" s="19"/>
      <c r="K8" s="5"/>
      <c r="L8" s="38"/>
    </row>
    <row r="9" spans="1:12" ht="24" customHeight="1" x14ac:dyDescent="0.15">
      <c r="A9" s="19"/>
      <c r="B9" s="18"/>
      <c r="C9" s="60"/>
      <c r="D9" s="7"/>
      <c r="E9" s="220"/>
      <c r="F9" s="21"/>
      <c r="G9" s="112"/>
      <c r="H9" s="5"/>
      <c r="I9" s="22"/>
      <c r="J9" s="19"/>
      <c r="K9" s="5"/>
      <c r="L9" s="38"/>
    </row>
    <row r="10" spans="1:12" ht="24" customHeight="1" x14ac:dyDescent="0.15">
      <c r="A10" s="19"/>
      <c r="B10" s="18"/>
      <c r="C10" s="60"/>
      <c r="D10" s="7"/>
      <c r="E10" s="220"/>
      <c r="F10" s="21"/>
      <c r="G10" s="20"/>
      <c r="H10" s="5"/>
      <c r="I10" s="22"/>
      <c r="J10" s="19"/>
      <c r="K10" s="5"/>
      <c r="L10" s="38"/>
    </row>
    <row r="11" spans="1:12" ht="24" customHeight="1" x14ac:dyDescent="0.15">
      <c r="A11" s="17"/>
      <c r="B11" s="18"/>
      <c r="C11" s="60"/>
      <c r="D11" s="7"/>
      <c r="E11" s="220"/>
      <c r="F11" s="21"/>
      <c r="G11" s="20"/>
      <c r="H11" s="5"/>
      <c r="I11" s="22"/>
      <c r="J11" s="19"/>
      <c r="K11" s="5"/>
      <c r="L11" s="38"/>
    </row>
    <row r="12" spans="1:12" ht="24" customHeight="1" x14ac:dyDescent="0.15">
      <c r="A12" s="17"/>
      <c r="B12" s="18"/>
      <c r="C12" s="60"/>
      <c r="D12" s="7"/>
      <c r="E12" s="220"/>
      <c r="F12" s="21"/>
      <c r="G12" s="20"/>
      <c r="H12" s="5"/>
      <c r="I12" s="22"/>
      <c r="J12" s="19"/>
      <c r="K12" s="5"/>
      <c r="L12" s="38"/>
    </row>
    <row r="13" spans="1:12" ht="24" customHeight="1" x14ac:dyDescent="0.15">
      <c r="A13" s="17"/>
      <c r="B13" s="18"/>
      <c r="C13" s="60"/>
      <c r="D13" s="7"/>
      <c r="E13" s="220"/>
      <c r="F13" s="21"/>
      <c r="G13" s="20"/>
      <c r="H13" s="5"/>
      <c r="I13" s="22"/>
      <c r="J13" s="19"/>
      <c r="K13" s="5"/>
      <c r="L13" s="38"/>
    </row>
    <row r="14" spans="1:12" ht="24" customHeight="1" x14ac:dyDescent="0.15">
      <c r="A14" s="17"/>
      <c r="B14" s="18"/>
      <c r="C14" s="60"/>
      <c r="D14" s="7"/>
      <c r="E14" s="220"/>
      <c r="F14" s="21"/>
      <c r="G14" s="20"/>
      <c r="H14" s="5"/>
      <c r="I14" s="22"/>
      <c r="J14" s="19"/>
      <c r="K14" s="5"/>
      <c r="L14" s="38"/>
    </row>
    <row r="15" spans="1:12" ht="24" customHeight="1" x14ac:dyDescent="0.15">
      <c r="A15" s="17"/>
      <c r="B15" s="18"/>
      <c r="C15" s="60"/>
      <c r="D15" s="7"/>
      <c r="E15" s="220"/>
      <c r="F15" s="21"/>
      <c r="G15" s="20"/>
      <c r="H15" s="5"/>
      <c r="I15" s="22"/>
      <c r="J15" s="19"/>
      <c r="K15" s="5"/>
      <c r="L15" s="38"/>
    </row>
    <row r="16" spans="1:12" ht="24" customHeight="1" x14ac:dyDescent="0.15">
      <c r="A16" s="17"/>
      <c r="B16" s="18"/>
      <c r="C16" s="60"/>
      <c r="D16" s="7"/>
      <c r="E16" s="220"/>
      <c r="F16" s="21"/>
      <c r="G16" s="20"/>
      <c r="H16" s="5"/>
      <c r="I16" s="22"/>
      <c r="J16" s="19"/>
      <c r="K16" s="5"/>
      <c r="L16" s="38"/>
    </row>
    <row r="17" spans="1:12" ht="24" customHeight="1" x14ac:dyDescent="0.15">
      <c r="A17" s="17"/>
      <c r="B17" s="18"/>
      <c r="C17" s="60"/>
      <c r="D17" s="7"/>
      <c r="E17" s="220"/>
      <c r="F17" s="21"/>
      <c r="G17" s="20"/>
      <c r="H17" s="5"/>
      <c r="I17" s="22"/>
      <c r="J17" s="19"/>
      <c r="K17" s="5"/>
      <c r="L17" s="38"/>
    </row>
    <row r="18" spans="1:12" ht="24" customHeight="1" x14ac:dyDescent="0.15">
      <c r="A18" s="17"/>
      <c r="B18" s="18"/>
      <c r="C18" s="60"/>
      <c r="D18" s="7"/>
      <c r="E18" s="220"/>
      <c r="F18" s="21"/>
      <c r="G18" s="20"/>
      <c r="H18" s="5"/>
      <c r="I18" s="22"/>
      <c r="J18" s="19"/>
      <c r="K18" s="5"/>
      <c r="L18" s="38"/>
    </row>
    <row r="19" spans="1:12" ht="24" customHeight="1" x14ac:dyDescent="0.15">
      <c r="A19" s="17"/>
      <c r="B19" s="18"/>
      <c r="C19" s="60"/>
      <c r="D19" s="7"/>
      <c r="E19" s="220"/>
      <c r="F19" s="21"/>
      <c r="G19" s="20"/>
      <c r="H19" s="5"/>
      <c r="I19" s="22"/>
      <c r="J19" s="19"/>
      <c r="K19" s="5"/>
      <c r="L19" s="38"/>
    </row>
    <row r="20" spans="1:12" ht="24" customHeight="1" x14ac:dyDescent="0.15">
      <c r="A20" s="17"/>
      <c r="B20" s="18"/>
      <c r="C20" s="60"/>
      <c r="D20" s="7"/>
      <c r="E20" s="220"/>
      <c r="F20" s="21"/>
      <c r="G20" s="20"/>
      <c r="H20" s="5"/>
      <c r="I20" s="22"/>
      <c r="J20" s="19"/>
      <c r="K20" s="5"/>
      <c r="L20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1.109375" style="167" customWidth="1"/>
    <col min="2" max="2" width="37.109375" style="167" customWidth="1"/>
    <col min="3" max="3" width="31.77734375" style="167" customWidth="1"/>
    <col min="4" max="9" width="9.33203125" style="167" customWidth="1"/>
    <col min="10" max="10" width="9.6640625" style="167" customWidth="1"/>
    <col min="11" max="11" width="4.88671875" style="176" customWidth="1"/>
    <col min="12" max="12" width="8.88671875" style="176"/>
    <col min="13" max="16384" width="8.88671875" style="69"/>
  </cols>
  <sheetData>
    <row r="1" spans="1:13" ht="36" customHeight="1" x14ac:dyDescent="0.15">
      <c r="A1" s="163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216"/>
      <c r="L1" s="216"/>
      <c r="M1" s="217"/>
    </row>
    <row r="2" spans="1:13" ht="25.5" customHeight="1" x14ac:dyDescent="0.15">
      <c r="A2" s="74" t="s">
        <v>99</v>
      </c>
      <c r="B2" s="164"/>
      <c r="C2" s="164"/>
      <c r="D2" s="164"/>
      <c r="E2" s="165"/>
      <c r="F2" s="165"/>
      <c r="G2" s="165"/>
      <c r="H2" s="165"/>
      <c r="I2" s="69"/>
      <c r="J2" s="166" t="s">
        <v>90</v>
      </c>
    </row>
    <row r="3" spans="1:13" ht="35.25" customHeight="1" x14ac:dyDescent="0.1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 x14ac:dyDescent="0.15">
      <c r="A4" s="51" t="s">
        <v>97</v>
      </c>
      <c r="B4" s="10" t="s">
        <v>146</v>
      </c>
      <c r="C4" s="10" t="s">
        <v>112</v>
      </c>
      <c r="D4" s="57">
        <v>7101600</v>
      </c>
      <c r="E4" s="185">
        <v>44162</v>
      </c>
      <c r="F4" s="185">
        <v>44197</v>
      </c>
      <c r="G4" s="185">
        <v>44561</v>
      </c>
      <c r="H4" s="230">
        <v>44377</v>
      </c>
      <c r="I4" s="230">
        <v>44378</v>
      </c>
      <c r="J4" s="9"/>
      <c r="K4" s="67"/>
    </row>
    <row r="5" spans="1:13" ht="24" customHeight="1" x14ac:dyDescent="0.15">
      <c r="A5" s="51" t="s">
        <v>97</v>
      </c>
      <c r="B5" s="10" t="s">
        <v>147</v>
      </c>
      <c r="C5" s="10" t="s">
        <v>112</v>
      </c>
      <c r="D5" s="57">
        <v>3020400</v>
      </c>
      <c r="E5" s="185">
        <v>44162</v>
      </c>
      <c r="F5" s="185" t="s">
        <v>151</v>
      </c>
      <c r="G5" s="185">
        <v>44561</v>
      </c>
      <c r="H5" s="230">
        <v>44377</v>
      </c>
      <c r="I5" s="230">
        <v>44378</v>
      </c>
      <c r="J5" s="11"/>
      <c r="K5" s="67"/>
    </row>
    <row r="6" spans="1:13" ht="24" customHeight="1" x14ac:dyDescent="0.15">
      <c r="A6" s="51" t="s">
        <v>97</v>
      </c>
      <c r="B6" s="10" t="s">
        <v>148</v>
      </c>
      <c r="C6" s="10" t="s">
        <v>150</v>
      </c>
      <c r="D6" s="57">
        <v>11400000</v>
      </c>
      <c r="E6" s="185">
        <v>44166</v>
      </c>
      <c r="F6" s="185">
        <v>44136</v>
      </c>
      <c r="G6" s="185">
        <v>44500</v>
      </c>
      <c r="H6" s="230">
        <v>44377</v>
      </c>
      <c r="I6" s="230">
        <v>44378</v>
      </c>
      <c r="J6" s="9"/>
      <c r="K6" s="67"/>
    </row>
    <row r="7" spans="1:13" ht="24" customHeight="1" x14ac:dyDescent="0.15">
      <c r="A7" s="51" t="s">
        <v>97</v>
      </c>
      <c r="B7" s="6" t="s">
        <v>108</v>
      </c>
      <c r="C7" s="6" t="s">
        <v>109</v>
      </c>
      <c r="D7" s="56">
        <v>3600000</v>
      </c>
      <c r="E7" s="185">
        <v>44180</v>
      </c>
      <c r="F7" s="185">
        <v>44197</v>
      </c>
      <c r="G7" s="185">
        <v>44561</v>
      </c>
      <c r="H7" s="230">
        <v>44377</v>
      </c>
      <c r="I7" s="230">
        <v>44378</v>
      </c>
      <c r="J7" s="9"/>
      <c r="K7" s="67"/>
    </row>
    <row r="8" spans="1:13" ht="24" customHeight="1" x14ac:dyDescent="0.15">
      <c r="A8" s="51" t="s">
        <v>97</v>
      </c>
      <c r="B8" s="6" t="s">
        <v>111</v>
      </c>
      <c r="C8" s="6" t="s">
        <v>112</v>
      </c>
      <c r="D8" s="56">
        <v>6954000</v>
      </c>
      <c r="E8" s="185">
        <v>44183</v>
      </c>
      <c r="F8" s="185">
        <v>44197</v>
      </c>
      <c r="G8" s="185">
        <v>44561</v>
      </c>
      <c r="H8" s="230">
        <v>44377</v>
      </c>
      <c r="I8" s="230">
        <v>44378</v>
      </c>
      <c r="J8" s="53"/>
      <c r="K8" s="67"/>
    </row>
    <row r="9" spans="1:13" ht="24" customHeight="1" x14ac:dyDescent="0.15">
      <c r="A9" s="51" t="s">
        <v>97</v>
      </c>
      <c r="B9" s="6" t="s">
        <v>113</v>
      </c>
      <c r="C9" s="6" t="s">
        <v>114</v>
      </c>
      <c r="D9" s="58">
        <v>4999920</v>
      </c>
      <c r="E9" s="185">
        <v>44186</v>
      </c>
      <c r="F9" s="185">
        <v>44197</v>
      </c>
      <c r="G9" s="185">
        <v>44561</v>
      </c>
      <c r="H9" s="230">
        <v>44377</v>
      </c>
      <c r="I9" s="230">
        <v>44378</v>
      </c>
      <c r="J9" s="53"/>
      <c r="K9" s="67"/>
    </row>
    <row r="10" spans="1:13" ht="24" customHeight="1" x14ac:dyDescent="0.15">
      <c r="A10" s="51" t="s">
        <v>97</v>
      </c>
      <c r="B10" s="6" t="s">
        <v>115</v>
      </c>
      <c r="C10" s="6" t="s">
        <v>110</v>
      </c>
      <c r="D10" s="58">
        <v>4440000</v>
      </c>
      <c r="E10" s="185">
        <v>44186</v>
      </c>
      <c r="F10" s="185">
        <v>44197</v>
      </c>
      <c r="G10" s="185">
        <v>44561</v>
      </c>
      <c r="H10" s="230">
        <v>44377</v>
      </c>
      <c r="I10" s="230">
        <v>44378</v>
      </c>
      <c r="J10" s="53"/>
      <c r="K10" s="67"/>
    </row>
    <row r="11" spans="1:13" ht="24" customHeight="1" x14ac:dyDescent="0.15">
      <c r="A11" s="51" t="s">
        <v>97</v>
      </c>
      <c r="B11" s="6" t="s">
        <v>116</v>
      </c>
      <c r="C11" s="6" t="s">
        <v>117</v>
      </c>
      <c r="D11" s="58">
        <v>5280000</v>
      </c>
      <c r="E11" s="185">
        <v>44186</v>
      </c>
      <c r="F11" s="185">
        <v>44197</v>
      </c>
      <c r="G11" s="185">
        <v>44561</v>
      </c>
      <c r="H11" s="230">
        <v>44377</v>
      </c>
      <c r="I11" s="230">
        <v>44378</v>
      </c>
      <c r="J11" s="53"/>
      <c r="K11" s="67"/>
    </row>
    <row r="12" spans="1:13" ht="24" customHeight="1" x14ac:dyDescent="0.15">
      <c r="A12" s="51" t="s">
        <v>172</v>
      </c>
      <c r="B12" s="6" t="s">
        <v>118</v>
      </c>
      <c r="C12" s="6" t="s">
        <v>119</v>
      </c>
      <c r="D12" s="58">
        <v>14616000</v>
      </c>
      <c r="E12" s="185">
        <v>44186</v>
      </c>
      <c r="F12" s="185">
        <v>44197</v>
      </c>
      <c r="G12" s="185">
        <v>44561</v>
      </c>
      <c r="H12" s="230">
        <v>44377</v>
      </c>
      <c r="I12" s="230">
        <v>44378</v>
      </c>
      <c r="J12" s="53"/>
      <c r="K12" s="67"/>
    </row>
    <row r="13" spans="1:13" ht="24" customHeight="1" x14ac:dyDescent="0.15">
      <c r="A13" s="51" t="s">
        <v>97</v>
      </c>
      <c r="B13" s="6" t="s">
        <v>120</v>
      </c>
      <c r="C13" s="6" t="s">
        <v>121</v>
      </c>
      <c r="D13" s="58">
        <v>3960000</v>
      </c>
      <c r="E13" s="185">
        <v>44187</v>
      </c>
      <c r="F13" s="185">
        <v>44197</v>
      </c>
      <c r="G13" s="185">
        <v>44561</v>
      </c>
      <c r="H13" s="230">
        <v>44377</v>
      </c>
      <c r="I13" s="230">
        <v>44378</v>
      </c>
      <c r="J13" s="53"/>
      <c r="K13" s="67"/>
    </row>
    <row r="14" spans="1:13" ht="24" customHeight="1" x14ac:dyDescent="0.15">
      <c r="A14" s="53" t="s">
        <v>97</v>
      </c>
      <c r="B14" s="6" t="s">
        <v>122</v>
      </c>
      <c r="C14" s="6" t="s">
        <v>123</v>
      </c>
      <c r="D14" s="191">
        <v>8033330</v>
      </c>
      <c r="E14" s="185">
        <v>44187</v>
      </c>
      <c r="F14" s="185">
        <v>44197</v>
      </c>
      <c r="G14" s="185">
        <v>44227</v>
      </c>
      <c r="H14" s="185">
        <v>44227</v>
      </c>
      <c r="I14" s="185">
        <v>44228</v>
      </c>
      <c r="J14" s="53" t="s">
        <v>163</v>
      </c>
      <c r="K14" s="67"/>
    </row>
    <row r="15" spans="1:13" ht="24" customHeight="1" x14ac:dyDescent="0.15">
      <c r="A15" s="51" t="s">
        <v>97</v>
      </c>
      <c r="B15" s="6" t="s">
        <v>124</v>
      </c>
      <c r="C15" s="6" t="s">
        <v>125</v>
      </c>
      <c r="D15" s="58">
        <v>3600000</v>
      </c>
      <c r="E15" s="185">
        <v>44193</v>
      </c>
      <c r="F15" s="185">
        <v>44197</v>
      </c>
      <c r="G15" s="185">
        <v>44561</v>
      </c>
      <c r="H15" s="230">
        <v>44377</v>
      </c>
      <c r="I15" s="230">
        <v>44378</v>
      </c>
      <c r="J15" s="53"/>
      <c r="K15" s="67"/>
    </row>
    <row r="16" spans="1:13" ht="24" customHeight="1" x14ac:dyDescent="0.15">
      <c r="A16" s="51" t="s">
        <v>160</v>
      </c>
      <c r="B16" s="6" t="s">
        <v>126</v>
      </c>
      <c r="C16" s="6" t="s">
        <v>127</v>
      </c>
      <c r="D16" s="58">
        <v>3540480</v>
      </c>
      <c r="E16" s="185">
        <v>44194</v>
      </c>
      <c r="F16" s="185">
        <v>44197</v>
      </c>
      <c r="G16" s="185">
        <v>44561</v>
      </c>
      <c r="H16" s="230">
        <v>44377</v>
      </c>
      <c r="I16" s="230">
        <v>44378</v>
      </c>
      <c r="J16" s="53"/>
      <c r="K16" s="67"/>
    </row>
    <row r="17" spans="1:12" ht="24" customHeight="1" x14ac:dyDescent="0.15">
      <c r="A17" s="51" t="s">
        <v>171</v>
      </c>
      <c r="B17" s="6" t="s">
        <v>128</v>
      </c>
      <c r="C17" s="6" t="s">
        <v>129</v>
      </c>
      <c r="D17" s="58">
        <v>14964000</v>
      </c>
      <c r="E17" s="185">
        <v>44194</v>
      </c>
      <c r="F17" s="185">
        <v>44197</v>
      </c>
      <c r="G17" s="185">
        <v>44561</v>
      </c>
      <c r="H17" s="230">
        <v>44377</v>
      </c>
      <c r="I17" s="230">
        <v>44378</v>
      </c>
      <c r="J17" s="53"/>
      <c r="K17" s="67"/>
    </row>
    <row r="18" spans="1:12" ht="24" customHeight="1" thickBot="1" x14ac:dyDescent="0.2">
      <c r="A18" s="153" t="s">
        <v>160</v>
      </c>
      <c r="B18" s="154" t="s">
        <v>130</v>
      </c>
      <c r="C18" s="154" t="s">
        <v>131</v>
      </c>
      <c r="D18" s="155">
        <v>9600000</v>
      </c>
      <c r="E18" s="186">
        <v>44195</v>
      </c>
      <c r="F18" s="186">
        <v>44197</v>
      </c>
      <c r="G18" s="186">
        <v>44561</v>
      </c>
      <c r="H18" s="231">
        <v>44377</v>
      </c>
      <c r="I18" s="231">
        <v>44378</v>
      </c>
      <c r="J18" s="156"/>
      <c r="K18" s="67"/>
    </row>
    <row r="19" spans="1:12" ht="24" customHeight="1" thickTop="1" x14ac:dyDescent="0.15">
      <c r="A19" s="151" t="s">
        <v>160</v>
      </c>
      <c r="B19" s="101" t="s">
        <v>103</v>
      </c>
      <c r="C19" s="101" t="s">
        <v>153</v>
      </c>
      <c r="D19" s="152">
        <v>8370000</v>
      </c>
      <c r="E19" s="187">
        <v>44200</v>
      </c>
      <c r="F19" s="188">
        <v>44200</v>
      </c>
      <c r="G19" s="188">
        <v>44207</v>
      </c>
      <c r="H19" s="188">
        <v>44207</v>
      </c>
      <c r="I19" s="188">
        <v>44207</v>
      </c>
      <c r="J19" s="100" t="s">
        <v>163</v>
      </c>
      <c r="K19" s="67"/>
    </row>
    <row r="20" spans="1:12" ht="24" customHeight="1" x14ac:dyDescent="0.15">
      <c r="A20" s="51" t="s">
        <v>160</v>
      </c>
      <c r="B20" s="6" t="s">
        <v>155</v>
      </c>
      <c r="C20" s="6" t="s">
        <v>156</v>
      </c>
      <c r="D20" s="58">
        <v>1230000</v>
      </c>
      <c r="E20" s="189">
        <v>44203</v>
      </c>
      <c r="F20" s="185">
        <v>44203</v>
      </c>
      <c r="G20" s="185">
        <v>44208</v>
      </c>
      <c r="H20" s="185">
        <v>44207</v>
      </c>
      <c r="I20" s="185">
        <v>44207</v>
      </c>
      <c r="J20" s="53" t="s">
        <v>163</v>
      </c>
      <c r="K20" s="67"/>
    </row>
    <row r="21" spans="1:12" ht="24" customHeight="1" x14ac:dyDescent="0.15">
      <c r="A21" s="51" t="s">
        <v>160</v>
      </c>
      <c r="B21" s="6" t="s">
        <v>157</v>
      </c>
      <c r="C21" s="6" t="s">
        <v>162</v>
      </c>
      <c r="D21" s="58">
        <v>2757000</v>
      </c>
      <c r="E21" s="189">
        <v>44207</v>
      </c>
      <c r="F21" s="185">
        <v>44207</v>
      </c>
      <c r="G21" s="185">
        <v>44237</v>
      </c>
      <c r="H21" s="185">
        <v>44236</v>
      </c>
      <c r="I21" s="185">
        <v>44236</v>
      </c>
      <c r="J21" s="53" t="s">
        <v>164</v>
      </c>
    </row>
    <row r="22" spans="1:12" ht="24" customHeight="1" x14ac:dyDescent="0.15">
      <c r="A22" s="51" t="s">
        <v>97</v>
      </c>
      <c r="B22" s="6" t="s">
        <v>292</v>
      </c>
      <c r="C22" s="6" t="s">
        <v>123</v>
      </c>
      <c r="D22" s="58">
        <v>243930000</v>
      </c>
      <c r="E22" s="189">
        <v>44221</v>
      </c>
      <c r="F22" s="185">
        <v>44228</v>
      </c>
      <c r="G22" s="185">
        <v>44561</v>
      </c>
      <c r="H22" s="230">
        <v>44377</v>
      </c>
      <c r="I22" s="230">
        <v>44378</v>
      </c>
      <c r="J22" s="53"/>
    </row>
    <row r="23" spans="1:12" ht="24" customHeight="1" x14ac:dyDescent="0.15">
      <c r="A23" s="51" t="s">
        <v>97</v>
      </c>
      <c r="B23" s="6" t="s">
        <v>158</v>
      </c>
      <c r="C23" s="6" t="s">
        <v>159</v>
      </c>
      <c r="D23" s="58">
        <v>4776300</v>
      </c>
      <c r="E23" s="189">
        <v>44222</v>
      </c>
      <c r="F23" s="185">
        <v>44231</v>
      </c>
      <c r="G23" s="185">
        <v>44231</v>
      </c>
      <c r="H23" s="185">
        <v>44230</v>
      </c>
      <c r="I23" s="185">
        <v>44230</v>
      </c>
      <c r="J23" s="53" t="s">
        <v>164</v>
      </c>
    </row>
    <row r="24" spans="1:12" ht="24" customHeight="1" x14ac:dyDescent="0.15">
      <c r="A24" s="51" t="s">
        <v>97</v>
      </c>
      <c r="B24" s="6" t="s">
        <v>165</v>
      </c>
      <c r="C24" s="6" t="s">
        <v>166</v>
      </c>
      <c r="D24" s="58">
        <v>16500000</v>
      </c>
      <c r="E24" s="189">
        <v>44235</v>
      </c>
      <c r="F24" s="185">
        <v>44235</v>
      </c>
      <c r="G24" s="185">
        <v>44252</v>
      </c>
      <c r="H24" s="185">
        <v>44252</v>
      </c>
      <c r="I24" s="185">
        <v>44252</v>
      </c>
      <c r="J24" s="53" t="s">
        <v>164</v>
      </c>
    </row>
    <row r="25" spans="1:12" ht="24" customHeight="1" x14ac:dyDescent="0.15">
      <c r="A25" s="51" t="s">
        <v>97</v>
      </c>
      <c r="B25" s="6" t="s">
        <v>168</v>
      </c>
      <c r="C25" s="6" t="s">
        <v>173</v>
      </c>
      <c r="D25" s="58">
        <v>2400000</v>
      </c>
      <c r="E25" s="189">
        <v>44242</v>
      </c>
      <c r="F25" s="185">
        <v>44256</v>
      </c>
      <c r="G25" s="185">
        <v>44377</v>
      </c>
      <c r="H25" s="185">
        <v>44347</v>
      </c>
      <c r="I25" s="185">
        <v>44348</v>
      </c>
      <c r="J25" s="53" t="s">
        <v>253</v>
      </c>
    </row>
    <row r="26" spans="1:12" s="227" customFormat="1" ht="24" customHeight="1" x14ac:dyDescent="0.15">
      <c r="A26" s="221" t="s">
        <v>97</v>
      </c>
      <c r="B26" s="222" t="s">
        <v>169</v>
      </c>
      <c r="C26" s="222" t="s">
        <v>174</v>
      </c>
      <c r="D26" s="223">
        <v>16863000</v>
      </c>
      <c r="E26" s="224">
        <v>44243</v>
      </c>
      <c r="F26" s="225">
        <v>44245</v>
      </c>
      <c r="G26" s="225">
        <v>44347</v>
      </c>
      <c r="H26" s="225"/>
      <c r="I26" s="225"/>
      <c r="J26" s="221"/>
      <c r="K26" s="226"/>
      <c r="L26" s="226"/>
    </row>
    <row r="27" spans="1:12" ht="24" customHeight="1" x14ac:dyDescent="0.15">
      <c r="A27" s="51" t="s">
        <v>97</v>
      </c>
      <c r="B27" s="6" t="s">
        <v>170</v>
      </c>
      <c r="C27" s="6" t="s">
        <v>175</v>
      </c>
      <c r="D27" s="58">
        <v>3690000</v>
      </c>
      <c r="E27" s="189">
        <v>44252</v>
      </c>
      <c r="F27" s="185">
        <v>44253</v>
      </c>
      <c r="G27" s="185">
        <v>44264</v>
      </c>
      <c r="H27" s="185">
        <v>44264</v>
      </c>
      <c r="I27" s="185">
        <v>44264</v>
      </c>
      <c r="J27" s="53" t="s">
        <v>181</v>
      </c>
    </row>
    <row r="28" spans="1:12" ht="24" customHeight="1" x14ac:dyDescent="0.15">
      <c r="A28" s="51" t="s">
        <v>97</v>
      </c>
      <c r="B28" s="162" t="s">
        <v>105</v>
      </c>
      <c r="C28" s="6" t="s">
        <v>176</v>
      </c>
      <c r="D28" s="58">
        <v>9600000</v>
      </c>
      <c r="E28" s="189">
        <v>44253</v>
      </c>
      <c r="F28" s="185">
        <v>44256</v>
      </c>
      <c r="G28" s="185">
        <v>44561</v>
      </c>
      <c r="H28" s="230">
        <v>44377</v>
      </c>
      <c r="I28" s="230">
        <v>44378</v>
      </c>
      <c r="J28" s="53"/>
    </row>
    <row r="29" spans="1:12" ht="24" customHeight="1" x14ac:dyDescent="0.15">
      <c r="A29" s="51" t="s">
        <v>97</v>
      </c>
      <c r="B29" s="162" t="s">
        <v>182</v>
      </c>
      <c r="C29" s="6" t="s">
        <v>179</v>
      </c>
      <c r="D29" s="58">
        <v>2463230</v>
      </c>
      <c r="E29" s="189">
        <v>44265</v>
      </c>
      <c r="F29" s="185">
        <v>44265</v>
      </c>
      <c r="G29" s="185">
        <v>44295</v>
      </c>
      <c r="H29" s="185">
        <v>44294</v>
      </c>
      <c r="I29" s="185">
        <v>44294</v>
      </c>
      <c r="J29" s="53" t="s">
        <v>202</v>
      </c>
    </row>
    <row r="30" spans="1:12" ht="24" customHeight="1" x14ac:dyDescent="0.15">
      <c r="A30" s="51" t="s">
        <v>97</v>
      </c>
      <c r="B30" s="162" t="s">
        <v>140</v>
      </c>
      <c r="C30" s="6" t="s">
        <v>179</v>
      </c>
      <c r="D30" s="58">
        <v>3375120</v>
      </c>
      <c r="E30" s="189">
        <v>44265</v>
      </c>
      <c r="F30" s="185">
        <v>44265</v>
      </c>
      <c r="G30" s="185">
        <v>44280</v>
      </c>
      <c r="H30" s="185">
        <v>44302</v>
      </c>
      <c r="I30" s="185">
        <v>44302</v>
      </c>
      <c r="J30" s="53" t="s">
        <v>202</v>
      </c>
    </row>
    <row r="31" spans="1:12" ht="24" customHeight="1" x14ac:dyDescent="0.15">
      <c r="A31" s="51" t="s">
        <v>97</v>
      </c>
      <c r="B31" s="162" t="s">
        <v>183</v>
      </c>
      <c r="C31" s="6" t="s">
        <v>174</v>
      </c>
      <c r="D31" s="58">
        <v>17941000</v>
      </c>
      <c r="E31" s="189">
        <v>44243</v>
      </c>
      <c r="F31" s="185" t="s">
        <v>197</v>
      </c>
      <c r="G31" s="201" t="s">
        <v>229</v>
      </c>
      <c r="H31" s="185">
        <v>44299</v>
      </c>
      <c r="I31" s="185">
        <v>44299</v>
      </c>
      <c r="J31" s="53" t="s">
        <v>223</v>
      </c>
    </row>
    <row r="32" spans="1:12" ht="24" customHeight="1" x14ac:dyDescent="0.15">
      <c r="A32" s="51" t="s">
        <v>97</v>
      </c>
      <c r="B32" s="162" t="s">
        <v>184</v>
      </c>
      <c r="C32" s="6" t="s">
        <v>192</v>
      </c>
      <c r="D32" s="58">
        <v>5861500</v>
      </c>
      <c r="E32" s="189">
        <v>44270</v>
      </c>
      <c r="F32" s="185">
        <v>44268</v>
      </c>
      <c r="G32" s="185">
        <v>44274</v>
      </c>
      <c r="H32" s="185">
        <v>44274</v>
      </c>
      <c r="I32" s="185">
        <v>44274</v>
      </c>
      <c r="J32" s="53" t="s">
        <v>181</v>
      </c>
    </row>
    <row r="33" spans="1:10" ht="24" customHeight="1" x14ac:dyDescent="0.15">
      <c r="A33" s="51" t="s">
        <v>97</v>
      </c>
      <c r="B33" s="162" t="s">
        <v>141</v>
      </c>
      <c r="C33" s="6" t="s">
        <v>179</v>
      </c>
      <c r="D33" s="58">
        <v>1970580</v>
      </c>
      <c r="E33" s="189">
        <v>44279</v>
      </c>
      <c r="F33" s="185">
        <v>44279</v>
      </c>
      <c r="G33" s="185">
        <v>44294</v>
      </c>
      <c r="H33" s="185">
        <v>44288</v>
      </c>
      <c r="I33" s="185">
        <v>44288</v>
      </c>
      <c r="J33" s="53" t="s">
        <v>198</v>
      </c>
    </row>
    <row r="34" spans="1:10" ht="24" customHeight="1" x14ac:dyDescent="0.15">
      <c r="A34" s="51" t="s">
        <v>97</v>
      </c>
      <c r="B34" s="162" t="s">
        <v>185</v>
      </c>
      <c r="C34" s="6" t="s">
        <v>193</v>
      </c>
      <c r="D34" s="58">
        <v>1900000</v>
      </c>
      <c r="E34" s="189">
        <v>44281</v>
      </c>
      <c r="F34" s="185">
        <v>44284</v>
      </c>
      <c r="G34" s="185">
        <v>44561</v>
      </c>
      <c r="H34" s="230">
        <v>44286</v>
      </c>
      <c r="I34" s="230">
        <v>44288</v>
      </c>
      <c r="J34" s="53"/>
    </row>
    <row r="35" spans="1:10" ht="24" customHeight="1" x14ac:dyDescent="0.15">
      <c r="A35" s="51" t="s">
        <v>97</v>
      </c>
      <c r="B35" s="162" t="s">
        <v>186</v>
      </c>
      <c r="C35" s="6" t="s">
        <v>194</v>
      </c>
      <c r="D35" s="58">
        <v>830000</v>
      </c>
      <c r="E35" s="189">
        <v>44285</v>
      </c>
      <c r="F35" s="185">
        <v>44285</v>
      </c>
      <c r="G35" s="185">
        <v>44292</v>
      </c>
      <c r="H35" s="185">
        <v>44292</v>
      </c>
      <c r="I35" s="185">
        <v>44292</v>
      </c>
      <c r="J35" s="53" t="s">
        <v>220</v>
      </c>
    </row>
    <row r="36" spans="1:10" ht="24" customHeight="1" x14ac:dyDescent="0.15">
      <c r="A36" s="51" t="s">
        <v>97</v>
      </c>
      <c r="B36" s="162" t="s">
        <v>187</v>
      </c>
      <c r="C36" s="6" t="s">
        <v>112</v>
      </c>
      <c r="D36" s="58">
        <v>7615300</v>
      </c>
      <c r="E36" s="189">
        <v>44286</v>
      </c>
      <c r="F36" s="185">
        <v>44287</v>
      </c>
      <c r="G36" s="185">
        <v>44561</v>
      </c>
      <c r="H36" s="230">
        <v>44377</v>
      </c>
      <c r="I36" s="230">
        <v>44378</v>
      </c>
      <c r="J36" s="53"/>
    </row>
    <row r="37" spans="1:10" ht="24" customHeight="1" x14ac:dyDescent="0.15">
      <c r="A37" s="51" t="s">
        <v>97</v>
      </c>
      <c r="B37" s="162" t="s">
        <v>188</v>
      </c>
      <c r="C37" s="6" t="s">
        <v>195</v>
      </c>
      <c r="D37" s="58">
        <v>5583600</v>
      </c>
      <c r="E37" s="189">
        <v>44286</v>
      </c>
      <c r="F37" s="185">
        <v>44286</v>
      </c>
      <c r="G37" s="185">
        <v>44306</v>
      </c>
      <c r="H37" s="185">
        <v>44306</v>
      </c>
      <c r="I37" s="185">
        <v>44306</v>
      </c>
      <c r="J37" s="53" t="s">
        <v>223</v>
      </c>
    </row>
    <row r="38" spans="1:10" ht="24" customHeight="1" x14ac:dyDescent="0.15">
      <c r="A38" s="51" t="s">
        <v>97</v>
      </c>
      <c r="B38" s="162" t="s">
        <v>189</v>
      </c>
      <c r="C38" s="6" t="s">
        <v>179</v>
      </c>
      <c r="D38" s="58">
        <v>62242300</v>
      </c>
      <c r="E38" s="189">
        <v>44286</v>
      </c>
      <c r="F38" s="185">
        <v>44286</v>
      </c>
      <c r="G38" s="185">
        <v>44316</v>
      </c>
      <c r="H38" s="185">
        <v>44298</v>
      </c>
      <c r="I38" s="185">
        <v>44299</v>
      </c>
      <c r="J38" s="53" t="s">
        <v>202</v>
      </c>
    </row>
    <row r="39" spans="1:10" ht="24" customHeight="1" x14ac:dyDescent="0.15">
      <c r="A39" s="51" t="s">
        <v>97</v>
      </c>
      <c r="B39" s="162" t="s">
        <v>190</v>
      </c>
      <c r="C39" s="6" t="s">
        <v>179</v>
      </c>
      <c r="D39" s="58">
        <v>21016170</v>
      </c>
      <c r="E39" s="189">
        <v>44286</v>
      </c>
      <c r="F39" s="185">
        <v>44286</v>
      </c>
      <c r="G39" s="185">
        <v>44316</v>
      </c>
      <c r="H39" s="185">
        <v>44316</v>
      </c>
      <c r="I39" s="185">
        <v>44316</v>
      </c>
      <c r="J39" s="53" t="s">
        <v>202</v>
      </c>
    </row>
    <row r="40" spans="1:10" ht="24" customHeight="1" x14ac:dyDescent="0.15">
      <c r="A40" s="51" t="s">
        <v>97</v>
      </c>
      <c r="B40" s="162" t="s">
        <v>191</v>
      </c>
      <c r="C40" s="6" t="s">
        <v>179</v>
      </c>
      <c r="D40" s="58">
        <v>27375540</v>
      </c>
      <c r="E40" s="189">
        <v>44286</v>
      </c>
      <c r="F40" s="185">
        <v>44286</v>
      </c>
      <c r="G40" s="185">
        <v>44316</v>
      </c>
      <c r="H40" s="185">
        <v>44302</v>
      </c>
      <c r="I40" s="185" t="s">
        <v>222</v>
      </c>
      <c r="J40" s="53" t="s">
        <v>202</v>
      </c>
    </row>
    <row r="41" spans="1:10" ht="24" customHeight="1" x14ac:dyDescent="0.15">
      <c r="A41" s="51" t="s">
        <v>97</v>
      </c>
      <c r="B41" s="162" t="s">
        <v>180</v>
      </c>
      <c r="C41" s="6" t="s">
        <v>196</v>
      </c>
      <c r="D41" s="58">
        <v>5852000</v>
      </c>
      <c r="E41" s="189">
        <v>44288</v>
      </c>
      <c r="F41" s="185">
        <v>44288</v>
      </c>
      <c r="G41" s="185">
        <v>44299</v>
      </c>
      <c r="H41" s="185">
        <v>44299</v>
      </c>
      <c r="I41" s="185">
        <v>44299</v>
      </c>
      <c r="J41" s="53" t="s">
        <v>221</v>
      </c>
    </row>
    <row r="42" spans="1:10" ht="24" customHeight="1" x14ac:dyDescent="0.15">
      <c r="A42" s="51" t="s">
        <v>97</v>
      </c>
      <c r="B42" s="229" t="s">
        <v>203</v>
      </c>
      <c r="C42" s="6" t="s">
        <v>212</v>
      </c>
      <c r="D42" s="58">
        <v>7240000</v>
      </c>
      <c r="E42" s="189">
        <v>44291</v>
      </c>
      <c r="F42" s="185">
        <v>44294</v>
      </c>
      <c r="G42" s="185">
        <v>44316</v>
      </c>
      <c r="H42" s="185">
        <v>44316</v>
      </c>
      <c r="I42" s="185">
        <v>44316</v>
      </c>
      <c r="J42" s="53" t="s">
        <v>163</v>
      </c>
    </row>
    <row r="43" spans="1:10" ht="24" customHeight="1" x14ac:dyDescent="0.15">
      <c r="A43" s="51" t="s">
        <v>97</v>
      </c>
      <c r="B43" s="162" t="s">
        <v>204</v>
      </c>
      <c r="C43" s="6" t="s">
        <v>213</v>
      </c>
      <c r="D43" s="58">
        <v>1430000</v>
      </c>
      <c r="E43" s="189">
        <v>44292</v>
      </c>
      <c r="F43" s="185">
        <v>44293</v>
      </c>
      <c r="G43" s="185">
        <v>44299</v>
      </c>
      <c r="H43" s="185">
        <v>44299</v>
      </c>
      <c r="I43" s="185">
        <v>44299</v>
      </c>
      <c r="J43" s="53" t="s">
        <v>221</v>
      </c>
    </row>
    <row r="44" spans="1:10" ht="24" customHeight="1" x14ac:dyDescent="0.15">
      <c r="A44" s="51" t="s">
        <v>97</v>
      </c>
      <c r="B44" s="162" t="s">
        <v>205</v>
      </c>
      <c r="C44" s="6" t="s">
        <v>214</v>
      </c>
      <c r="D44" s="58">
        <v>4830000</v>
      </c>
      <c r="E44" s="189">
        <v>44292</v>
      </c>
      <c r="F44" s="185">
        <v>44292</v>
      </c>
      <c r="G44" s="185">
        <v>44354</v>
      </c>
      <c r="H44" s="185">
        <v>44342</v>
      </c>
      <c r="I44" s="185">
        <v>44342</v>
      </c>
      <c r="J44" s="53" t="s">
        <v>253</v>
      </c>
    </row>
    <row r="45" spans="1:10" ht="24" customHeight="1" x14ac:dyDescent="0.15">
      <c r="A45" s="51" t="s">
        <v>97</v>
      </c>
      <c r="B45" s="162" t="s">
        <v>231</v>
      </c>
      <c r="C45" s="6" t="s">
        <v>232</v>
      </c>
      <c r="D45" s="58">
        <v>2513500</v>
      </c>
      <c r="E45" s="189">
        <v>44292</v>
      </c>
      <c r="F45" s="185">
        <v>44292</v>
      </c>
      <c r="G45" s="185">
        <v>44322</v>
      </c>
      <c r="H45" s="185">
        <v>44322</v>
      </c>
      <c r="I45" s="185">
        <v>44322</v>
      </c>
      <c r="J45" s="53" t="s">
        <v>221</v>
      </c>
    </row>
    <row r="46" spans="1:10" ht="24" customHeight="1" x14ac:dyDescent="0.15">
      <c r="A46" s="51" t="s">
        <v>97</v>
      </c>
      <c r="B46" s="162" t="s">
        <v>206</v>
      </c>
      <c r="C46" s="6" t="s">
        <v>215</v>
      </c>
      <c r="D46" s="58">
        <v>11880000</v>
      </c>
      <c r="E46" s="189">
        <v>44300</v>
      </c>
      <c r="F46" s="185">
        <v>44300</v>
      </c>
      <c r="G46" s="185">
        <v>44369</v>
      </c>
      <c r="H46" s="185">
        <v>44369</v>
      </c>
      <c r="I46" s="185">
        <v>44369</v>
      </c>
      <c r="J46" s="53" t="s">
        <v>221</v>
      </c>
    </row>
    <row r="47" spans="1:10" ht="24" customHeight="1" x14ac:dyDescent="0.15">
      <c r="A47" s="51" t="s">
        <v>97</v>
      </c>
      <c r="B47" s="162" t="s">
        <v>207</v>
      </c>
      <c r="C47" s="6" t="s">
        <v>216</v>
      </c>
      <c r="D47" s="58">
        <v>850000</v>
      </c>
      <c r="E47" s="189">
        <v>44301</v>
      </c>
      <c r="F47" s="185">
        <v>44302</v>
      </c>
      <c r="G47" s="185">
        <v>44303</v>
      </c>
      <c r="H47" s="185">
        <v>44303</v>
      </c>
      <c r="I47" s="185">
        <v>44303</v>
      </c>
      <c r="J47" s="53" t="s">
        <v>220</v>
      </c>
    </row>
    <row r="48" spans="1:10" ht="24" customHeight="1" x14ac:dyDescent="0.15">
      <c r="A48" s="51" t="s">
        <v>97</v>
      </c>
      <c r="B48" s="162" t="s">
        <v>208</v>
      </c>
      <c r="C48" s="6" t="s">
        <v>217</v>
      </c>
      <c r="D48" s="58">
        <v>15000000</v>
      </c>
      <c r="E48" s="189">
        <v>44314</v>
      </c>
      <c r="F48" s="190">
        <v>44314</v>
      </c>
      <c r="G48" s="185">
        <v>44340</v>
      </c>
      <c r="H48" s="185">
        <v>44340</v>
      </c>
      <c r="I48" s="185">
        <v>44340</v>
      </c>
      <c r="J48" s="53" t="s">
        <v>163</v>
      </c>
    </row>
    <row r="49" spans="1:12" ht="24" customHeight="1" x14ac:dyDescent="0.15">
      <c r="A49" s="51" t="s">
        <v>97</v>
      </c>
      <c r="B49" s="162" t="s">
        <v>209</v>
      </c>
      <c r="C49" s="6" t="s">
        <v>218</v>
      </c>
      <c r="D49" s="58">
        <v>2200000</v>
      </c>
      <c r="E49" s="189">
        <v>44315</v>
      </c>
      <c r="F49" s="190">
        <v>44315</v>
      </c>
      <c r="G49" s="185">
        <v>44319</v>
      </c>
      <c r="H49" s="185">
        <v>44319</v>
      </c>
      <c r="I49" s="185">
        <v>44319</v>
      </c>
      <c r="J49" s="53" t="s">
        <v>163</v>
      </c>
    </row>
    <row r="50" spans="1:12" ht="24" customHeight="1" x14ac:dyDescent="0.15">
      <c r="A50" s="51" t="s">
        <v>97</v>
      </c>
      <c r="B50" s="162" t="s">
        <v>210</v>
      </c>
      <c r="C50" s="6" t="s">
        <v>219</v>
      </c>
      <c r="D50" s="58">
        <v>550000</v>
      </c>
      <c r="E50" s="189">
        <v>44315</v>
      </c>
      <c r="F50" s="190">
        <v>44315</v>
      </c>
      <c r="G50" s="185">
        <v>44323</v>
      </c>
      <c r="H50" s="185">
        <v>44323</v>
      </c>
      <c r="I50" s="185">
        <v>44323</v>
      </c>
      <c r="J50" s="53" t="s">
        <v>163</v>
      </c>
    </row>
    <row r="51" spans="1:12" ht="24" customHeight="1" x14ac:dyDescent="0.15">
      <c r="A51" s="51" t="s">
        <v>97</v>
      </c>
      <c r="B51" s="162" t="s">
        <v>211</v>
      </c>
      <c r="C51" s="6" t="s">
        <v>194</v>
      </c>
      <c r="D51" s="58">
        <v>5850000</v>
      </c>
      <c r="E51" s="189">
        <v>44316</v>
      </c>
      <c r="F51" s="190">
        <v>44317</v>
      </c>
      <c r="G51" s="185">
        <v>44333</v>
      </c>
      <c r="H51" s="185">
        <v>44333</v>
      </c>
      <c r="I51" s="185">
        <v>44336</v>
      </c>
      <c r="J51" s="53" t="s">
        <v>163</v>
      </c>
    </row>
    <row r="52" spans="1:12" s="218" customFormat="1" ht="24" hidden="1" customHeight="1" x14ac:dyDescent="0.15">
      <c r="A52" s="192" t="s">
        <v>97</v>
      </c>
      <c r="B52" s="193" t="s">
        <v>236</v>
      </c>
      <c r="C52" s="194" t="s">
        <v>245</v>
      </c>
      <c r="D52" s="195">
        <v>46500000</v>
      </c>
      <c r="E52" s="196">
        <v>44316</v>
      </c>
      <c r="F52" s="219">
        <v>44317</v>
      </c>
      <c r="G52" s="197">
        <v>44530</v>
      </c>
      <c r="H52" s="228" t="s">
        <v>256</v>
      </c>
      <c r="I52" s="228"/>
      <c r="J52" s="198"/>
      <c r="K52" s="207"/>
      <c r="L52" s="207"/>
    </row>
    <row r="53" spans="1:12" ht="24" customHeight="1" x14ac:dyDescent="0.15">
      <c r="A53" s="51" t="s">
        <v>97</v>
      </c>
      <c r="B53" s="162" t="s">
        <v>237</v>
      </c>
      <c r="C53" s="6" t="s">
        <v>196</v>
      </c>
      <c r="D53" s="58">
        <v>1200000</v>
      </c>
      <c r="E53" s="189">
        <v>44323</v>
      </c>
      <c r="F53" s="190">
        <v>44323</v>
      </c>
      <c r="G53" s="185">
        <v>44328</v>
      </c>
      <c r="H53" s="185">
        <v>44328</v>
      </c>
      <c r="I53" s="185">
        <v>44328</v>
      </c>
      <c r="J53" s="53" t="s">
        <v>252</v>
      </c>
    </row>
    <row r="54" spans="1:12" ht="24" customHeight="1" x14ac:dyDescent="0.15">
      <c r="A54" s="51" t="s">
        <v>97</v>
      </c>
      <c r="B54" s="162" t="s">
        <v>238</v>
      </c>
      <c r="C54" s="6" t="s">
        <v>156</v>
      </c>
      <c r="D54" s="58">
        <v>1482000</v>
      </c>
      <c r="E54" s="189">
        <v>44326</v>
      </c>
      <c r="F54" s="190">
        <v>44326</v>
      </c>
      <c r="G54" s="185">
        <v>44330</v>
      </c>
      <c r="H54" s="185">
        <v>44328</v>
      </c>
      <c r="I54" s="185">
        <v>44328</v>
      </c>
      <c r="J54" s="53" t="s">
        <v>253</v>
      </c>
    </row>
    <row r="55" spans="1:12" s="218" customFormat="1" ht="24" hidden="1" customHeight="1" x14ac:dyDescent="0.15">
      <c r="A55" s="192" t="s">
        <v>97</v>
      </c>
      <c r="B55" s="193" t="s">
        <v>239</v>
      </c>
      <c r="C55" s="194" t="s">
        <v>246</v>
      </c>
      <c r="D55" s="195">
        <v>80465240</v>
      </c>
      <c r="E55" s="196">
        <v>44326</v>
      </c>
      <c r="F55" s="219">
        <v>44348</v>
      </c>
      <c r="G55" s="197" t="s">
        <v>251</v>
      </c>
      <c r="H55" s="228" t="s">
        <v>255</v>
      </c>
      <c r="I55" s="228"/>
      <c r="J55" s="198"/>
      <c r="K55" s="207"/>
      <c r="L55" s="207"/>
    </row>
    <row r="56" spans="1:12" ht="24" customHeight="1" x14ac:dyDescent="0.15">
      <c r="A56" s="51" t="s">
        <v>97</v>
      </c>
      <c r="B56" s="162" t="s">
        <v>240</v>
      </c>
      <c r="C56" s="6" t="s">
        <v>247</v>
      </c>
      <c r="D56" s="58">
        <v>1500000</v>
      </c>
      <c r="E56" s="189">
        <v>44329</v>
      </c>
      <c r="F56" s="190">
        <v>44334</v>
      </c>
      <c r="G56" s="185">
        <v>44342</v>
      </c>
      <c r="H56" s="185">
        <v>44342</v>
      </c>
      <c r="I56" s="185">
        <v>44342</v>
      </c>
      <c r="J56" s="53" t="s">
        <v>377</v>
      </c>
    </row>
    <row r="57" spans="1:12" ht="24" customHeight="1" x14ac:dyDescent="0.15">
      <c r="A57" s="51" t="s">
        <v>97</v>
      </c>
      <c r="B57" s="162" t="s">
        <v>230</v>
      </c>
      <c r="C57" s="6" t="s">
        <v>194</v>
      </c>
      <c r="D57" s="58">
        <v>2475000</v>
      </c>
      <c r="E57" s="189">
        <v>44334</v>
      </c>
      <c r="F57" s="190">
        <v>44334</v>
      </c>
      <c r="G57" s="185">
        <v>44337</v>
      </c>
      <c r="H57" s="185">
        <v>44337</v>
      </c>
      <c r="I57" s="185">
        <v>44337</v>
      </c>
      <c r="J57" s="53" t="s">
        <v>163</v>
      </c>
    </row>
    <row r="58" spans="1:12" s="218" customFormat="1" ht="24" hidden="1" customHeight="1" x14ac:dyDescent="0.15">
      <c r="A58" s="192" t="s">
        <v>97</v>
      </c>
      <c r="B58" s="193" t="s">
        <v>241</v>
      </c>
      <c r="C58" s="194" t="s">
        <v>248</v>
      </c>
      <c r="D58" s="195">
        <v>26505000</v>
      </c>
      <c r="E58" s="196">
        <v>44334</v>
      </c>
      <c r="F58" s="219">
        <v>44334</v>
      </c>
      <c r="G58" s="197">
        <v>44417</v>
      </c>
      <c r="H58" s="228" t="s">
        <v>257</v>
      </c>
      <c r="I58" s="228"/>
      <c r="J58" s="198"/>
      <c r="K58" s="207"/>
      <c r="L58" s="207"/>
    </row>
    <row r="59" spans="1:12" ht="24" customHeight="1" x14ac:dyDescent="0.15">
      <c r="A59" s="51" t="s">
        <v>97</v>
      </c>
      <c r="B59" s="162" t="s">
        <v>242</v>
      </c>
      <c r="C59" s="6" t="s">
        <v>249</v>
      </c>
      <c r="D59" s="58">
        <v>1900000</v>
      </c>
      <c r="E59" s="189">
        <v>44336</v>
      </c>
      <c r="F59" s="190">
        <v>44336</v>
      </c>
      <c r="G59" s="185">
        <v>44344</v>
      </c>
      <c r="H59" s="185">
        <v>44344</v>
      </c>
      <c r="I59" s="185">
        <v>44344</v>
      </c>
      <c r="J59" s="53" t="s">
        <v>254</v>
      </c>
    </row>
    <row r="60" spans="1:12" ht="24" customHeight="1" x14ac:dyDescent="0.15">
      <c r="A60" s="51" t="s">
        <v>97</v>
      </c>
      <c r="B60" s="162" t="s">
        <v>243</v>
      </c>
      <c r="C60" s="6" t="s">
        <v>250</v>
      </c>
      <c r="D60" s="58">
        <v>1800000</v>
      </c>
      <c r="E60" s="189">
        <v>44342</v>
      </c>
      <c r="F60" s="190">
        <v>44342</v>
      </c>
      <c r="G60" s="185">
        <v>44352</v>
      </c>
      <c r="H60" s="185" t="s">
        <v>375</v>
      </c>
      <c r="I60" s="185">
        <v>44350</v>
      </c>
      <c r="J60" s="53" t="s">
        <v>376</v>
      </c>
    </row>
    <row r="61" spans="1:12" s="218" customFormat="1" ht="24" hidden="1" customHeight="1" x14ac:dyDescent="0.15">
      <c r="A61" s="192" t="s">
        <v>97</v>
      </c>
      <c r="B61" s="193" t="s">
        <v>244</v>
      </c>
      <c r="C61" s="194" t="s">
        <v>112</v>
      </c>
      <c r="D61" s="195">
        <v>4734430</v>
      </c>
      <c r="E61" s="196">
        <v>44347</v>
      </c>
      <c r="F61" s="219">
        <v>44348</v>
      </c>
      <c r="G61" s="197">
        <v>44561</v>
      </c>
      <c r="H61" s="228" t="s">
        <v>258</v>
      </c>
      <c r="I61" s="228"/>
      <c r="J61" s="198"/>
      <c r="K61" s="207"/>
      <c r="L61" s="207"/>
    </row>
    <row r="62" spans="1:12" ht="24" customHeight="1" x14ac:dyDescent="0.15">
      <c r="A62" s="51" t="s">
        <v>97</v>
      </c>
      <c r="B62" s="229" t="str">
        <f>'[1]2021년'!$E$70</f>
        <v>회계실무 교육 운영 위탁용역</v>
      </c>
      <c r="C62" s="6" t="str">
        <f>'[1]2021년'!$N$70</f>
        <v>㈜더존에듀캠</v>
      </c>
      <c r="D62" s="58">
        <v>4100000</v>
      </c>
      <c r="E62" s="189">
        <v>44356</v>
      </c>
      <c r="F62" s="190">
        <v>44356</v>
      </c>
      <c r="G62" s="185">
        <v>44369</v>
      </c>
      <c r="H62" s="185">
        <v>44369</v>
      </c>
      <c r="I62" s="185">
        <v>44369</v>
      </c>
      <c r="J62" s="53" t="s">
        <v>371</v>
      </c>
    </row>
    <row r="63" spans="1:12" ht="24" customHeight="1" x14ac:dyDescent="0.15">
      <c r="A63" s="51" t="s">
        <v>97</v>
      </c>
      <c r="B63" s="229" t="s">
        <v>378</v>
      </c>
      <c r="C63" s="6" t="s">
        <v>179</v>
      </c>
      <c r="D63" s="58">
        <v>570060</v>
      </c>
      <c r="E63" s="189">
        <v>44358</v>
      </c>
      <c r="F63" s="190">
        <v>44358</v>
      </c>
      <c r="G63" s="185">
        <v>44373</v>
      </c>
      <c r="H63" s="185">
        <v>44370</v>
      </c>
      <c r="I63" s="185">
        <v>44370</v>
      </c>
      <c r="J63" s="53" t="s">
        <v>371</v>
      </c>
    </row>
    <row r="64" spans="1:12" ht="24" customHeight="1" x14ac:dyDescent="0.15">
      <c r="A64" s="51" t="s">
        <v>97</v>
      </c>
      <c r="B64" s="229" t="s">
        <v>379</v>
      </c>
      <c r="C64" s="6" t="s">
        <v>179</v>
      </c>
      <c r="D64" s="58">
        <v>2593930</v>
      </c>
      <c r="E64" s="189">
        <v>44362</v>
      </c>
      <c r="F64" s="190">
        <v>44362</v>
      </c>
      <c r="G64" s="185">
        <v>44392</v>
      </c>
      <c r="H64" s="185">
        <v>44368</v>
      </c>
      <c r="I64" s="185">
        <v>44368</v>
      </c>
      <c r="J64" s="53" t="s">
        <v>371</v>
      </c>
    </row>
    <row r="65" spans="1:12" ht="24" customHeight="1" x14ac:dyDescent="0.15">
      <c r="A65" s="51" t="s">
        <v>97</v>
      </c>
      <c r="B65" s="229" t="s">
        <v>234</v>
      </c>
      <c r="C65" s="6" t="s">
        <v>179</v>
      </c>
      <c r="D65" s="58">
        <v>1172290</v>
      </c>
      <c r="E65" s="189">
        <v>44368</v>
      </c>
      <c r="F65" s="190">
        <v>44368</v>
      </c>
      <c r="G65" s="185">
        <v>44398</v>
      </c>
      <c r="H65" s="185">
        <v>44377</v>
      </c>
      <c r="I65" s="185">
        <v>44377</v>
      </c>
      <c r="J65" s="53" t="s">
        <v>371</v>
      </c>
    </row>
    <row r="66" spans="1:12" s="218" customFormat="1" ht="24" hidden="1" customHeight="1" x14ac:dyDescent="0.15">
      <c r="A66" s="192" t="s">
        <v>97</v>
      </c>
      <c r="B66" s="193" t="s">
        <v>372</v>
      </c>
      <c r="C66" s="194" t="s">
        <v>374</v>
      </c>
      <c r="D66" s="195">
        <v>1434000</v>
      </c>
      <c r="E66" s="196">
        <v>44370</v>
      </c>
      <c r="F66" s="219">
        <v>44370</v>
      </c>
      <c r="G66" s="197">
        <v>44384</v>
      </c>
      <c r="H66" s="228"/>
      <c r="I66" s="228"/>
      <c r="J66" s="198"/>
      <c r="K66" s="207"/>
      <c r="L66" s="207"/>
    </row>
    <row r="67" spans="1:12" s="218" customFormat="1" ht="24" hidden="1" customHeight="1" x14ac:dyDescent="0.15">
      <c r="A67" s="192" t="s">
        <v>97</v>
      </c>
      <c r="B67" s="193" t="s">
        <v>103</v>
      </c>
      <c r="C67" s="194" t="s">
        <v>153</v>
      </c>
      <c r="D67" s="195">
        <v>8370000</v>
      </c>
      <c r="E67" s="196">
        <v>44376</v>
      </c>
      <c r="F67" s="219">
        <v>44376</v>
      </c>
      <c r="G67" s="197">
        <v>44393</v>
      </c>
      <c r="H67" s="228"/>
      <c r="I67" s="228"/>
      <c r="J67" s="198"/>
      <c r="K67" s="207"/>
      <c r="L67" s="207"/>
    </row>
    <row r="68" spans="1:12" ht="24" customHeight="1" x14ac:dyDescent="0.15">
      <c r="A68" s="51"/>
      <c r="B68" s="150" t="s">
        <v>145</v>
      </c>
      <c r="C68" s="6"/>
      <c r="D68" s="58"/>
      <c r="E68" s="189"/>
      <c r="F68" s="190"/>
      <c r="G68" s="185"/>
      <c r="H68" s="185"/>
      <c r="I68" s="185"/>
      <c r="J68" s="53"/>
    </row>
    <row r="69" spans="1:12" ht="24" customHeight="1" x14ac:dyDescent="0.15">
      <c r="A69" s="51"/>
      <c r="B69" s="150"/>
      <c r="C69" s="6"/>
      <c r="D69" s="58"/>
      <c r="E69" s="189"/>
      <c r="F69" s="190"/>
      <c r="G69" s="185"/>
      <c r="H69" s="185"/>
      <c r="I69" s="185"/>
      <c r="J69" s="53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1.109375" style="167" customWidth="1"/>
    <col min="2" max="2" width="37.109375" style="170" customWidth="1"/>
    <col min="3" max="3" width="31.77734375" style="171" customWidth="1"/>
    <col min="4" max="4" width="9.33203125" style="172" customWidth="1"/>
    <col min="5" max="8" width="9.33203125" style="173" customWidth="1"/>
    <col min="9" max="9" width="9.33203125" style="167" customWidth="1"/>
    <col min="10" max="10" width="8.88671875" style="175" customWidth="1"/>
    <col min="11" max="11" width="10.109375" style="175" hidden="1" customWidth="1"/>
    <col min="12" max="15" width="0" style="175" hidden="1" customWidth="1"/>
    <col min="16" max="16384" width="8.88671875" style="175"/>
  </cols>
  <sheetData>
    <row r="1" spans="1:12" ht="36" customHeight="1" x14ac:dyDescent="0.15">
      <c r="A1" s="163" t="s">
        <v>17</v>
      </c>
      <c r="B1" s="163"/>
      <c r="C1" s="163"/>
      <c r="D1" s="163"/>
      <c r="E1" s="163"/>
      <c r="F1" s="163"/>
      <c r="G1" s="163"/>
      <c r="H1" s="163"/>
      <c r="I1" s="163"/>
      <c r="J1" s="174"/>
    </row>
    <row r="2" spans="1:12" ht="25.5" customHeight="1" x14ac:dyDescent="0.15">
      <c r="A2" s="74" t="s">
        <v>99</v>
      </c>
      <c r="B2" s="168"/>
      <c r="C2" s="168"/>
      <c r="D2" s="169"/>
      <c r="E2" s="169"/>
      <c r="F2" s="169"/>
      <c r="G2" s="169"/>
      <c r="H2" s="169"/>
      <c r="I2" s="166" t="s">
        <v>682</v>
      </c>
    </row>
    <row r="3" spans="1:12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98" t="s">
        <v>177</v>
      </c>
      <c r="J3" s="176"/>
    </row>
    <row r="4" spans="1:12" s="176" customFormat="1" ht="24" customHeight="1" x14ac:dyDescent="0.15">
      <c r="A4" s="53" t="s">
        <v>96</v>
      </c>
      <c r="B4" s="6" t="s">
        <v>146</v>
      </c>
      <c r="C4" s="55" t="s">
        <v>112</v>
      </c>
      <c r="D4" s="59">
        <v>7101600</v>
      </c>
      <c r="E4" s="54"/>
      <c r="F4" s="54">
        <f>574640+591800+591800+591800+591800</f>
        <v>2941840</v>
      </c>
      <c r="G4" s="54"/>
      <c r="H4" s="54">
        <f t="shared" ref="H4:H6" si="0">SUM(E4:G4)</f>
        <v>2941840</v>
      </c>
      <c r="I4" s="53" t="s">
        <v>225</v>
      </c>
      <c r="J4" s="177"/>
      <c r="K4" s="177">
        <f t="shared" ref="K4:K70" si="1">D4-H4</f>
        <v>4159760</v>
      </c>
    </row>
    <row r="5" spans="1:12" s="176" customFormat="1" ht="24" customHeight="1" x14ac:dyDescent="0.15">
      <c r="A5" s="53" t="s">
        <v>96</v>
      </c>
      <c r="B5" s="6" t="s">
        <v>147</v>
      </c>
      <c r="C5" s="55" t="s">
        <v>112</v>
      </c>
      <c r="D5" s="59">
        <v>3020400</v>
      </c>
      <c r="E5" s="54"/>
      <c r="F5" s="54">
        <f>188740+256820+239290+286120+279630</f>
        <v>1250600</v>
      </c>
      <c r="G5" s="54"/>
      <c r="H5" s="54">
        <f t="shared" si="0"/>
        <v>1250600</v>
      </c>
      <c r="I5" s="53" t="s">
        <v>226</v>
      </c>
      <c r="J5" s="177"/>
      <c r="K5" s="177">
        <f t="shared" si="1"/>
        <v>1769800</v>
      </c>
    </row>
    <row r="6" spans="1:12" s="176" customFormat="1" ht="24" customHeight="1" x14ac:dyDescent="0.15">
      <c r="A6" s="53" t="s">
        <v>96</v>
      </c>
      <c r="B6" s="6" t="s">
        <v>148</v>
      </c>
      <c r="C6" s="55" t="s">
        <v>149</v>
      </c>
      <c r="D6" s="59">
        <v>11400000</v>
      </c>
      <c r="E6" s="54"/>
      <c r="F6" s="52">
        <f>(950000*2)+(950000*5)</f>
        <v>6650000</v>
      </c>
      <c r="G6" s="54"/>
      <c r="H6" s="54">
        <f t="shared" si="0"/>
        <v>6650000</v>
      </c>
      <c r="I6" s="53" t="s">
        <v>152</v>
      </c>
      <c r="J6" s="177"/>
      <c r="K6" s="177">
        <f t="shared" si="1"/>
        <v>4750000</v>
      </c>
    </row>
    <row r="7" spans="1:12" s="176" customFormat="1" ht="24" customHeight="1" x14ac:dyDescent="0.15">
      <c r="A7" s="53" t="s">
        <v>96</v>
      </c>
      <c r="B7" s="6" t="s">
        <v>108</v>
      </c>
      <c r="C7" s="55" t="s">
        <v>109</v>
      </c>
      <c r="D7" s="59">
        <v>3600000</v>
      </c>
      <c r="E7" s="54"/>
      <c r="F7" s="54">
        <f>300000*5</f>
        <v>1500000</v>
      </c>
      <c r="G7" s="54"/>
      <c r="H7" s="54">
        <f t="shared" ref="H7:H13" si="2">SUM(E7:G7)</f>
        <v>1500000</v>
      </c>
      <c r="I7" s="53" t="s">
        <v>227</v>
      </c>
      <c r="J7" s="177"/>
      <c r="K7" s="177">
        <f t="shared" si="1"/>
        <v>2100000</v>
      </c>
    </row>
    <row r="8" spans="1:12" s="176" customFormat="1" ht="24" customHeight="1" x14ac:dyDescent="0.15">
      <c r="A8" s="53" t="s">
        <v>96</v>
      </c>
      <c r="B8" s="6" t="s">
        <v>111</v>
      </c>
      <c r="C8" s="55" t="s">
        <v>112</v>
      </c>
      <c r="D8" s="59">
        <v>6954000</v>
      </c>
      <c r="E8" s="54"/>
      <c r="F8" s="52">
        <f>579490*5</f>
        <v>2897450</v>
      </c>
      <c r="G8" s="54"/>
      <c r="H8" s="54">
        <f t="shared" si="2"/>
        <v>2897450</v>
      </c>
      <c r="I8" s="53" t="s">
        <v>224</v>
      </c>
      <c r="J8" s="177"/>
      <c r="K8" s="177">
        <f t="shared" si="1"/>
        <v>4056550</v>
      </c>
    </row>
    <row r="9" spans="1:12" s="176" customFormat="1" ht="24" customHeight="1" x14ac:dyDescent="0.15">
      <c r="A9" s="53" t="s">
        <v>96</v>
      </c>
      <c r="B9" s="6" t="s">
        <v>113</v>
      </c>
      <c r="C9" s="55" t="s">
        <v>114</v>
      </c>
      <c r="D9" s="59">
        <v>4999920</v>
      </c>
      <c r="E9" s="54"/>
      <c r="F9" s="54">
        <f>416660*4</f>
        <v>1666640</v>
      </c>
      <c r="G9" s="54"/>
      <c r="H9" s="54">
        <f t="shared" si="2"/>
        <v>1666640</v>
      </c>
      <c r="I9" s="53" t="s">
        <v>226</v>
      </c>
      <c r="J9" s="177"/>
      <c r="K9" s="177">
        <f t="shared" si="1"/>
        <v>3333280</v>
      </c>
    </row>
    <row r="10" spans="1:12" s="176" customFormat="1" ht="24" customHeight="1" x14ac:dyDescent="0.15">
      <c r="A10" s="53" t="s">
        <v>96</v>
      </c>
      <c r="B10" s="6" t="s">
        <v>115</v>
      </c>
      <c r="C10" s="55" t="s">
        <v>110</v>
      </c>
      <c r="D10" s="59">
        <v>4440000</v>
      </c>
      <c r="E10" s="54"/>
      <c r="F10" s="52">
        <f>370000*4</f>
        <v>1480000</v>
      </c>
      <c r="G10" s="52"/>
      <c r="H10" s="54">
        <f t="shared" si="2"/>
        <v>1480000</v>
      </c>
      <c r="I10" s="53" t="s">
        <v>227</v>
      </c>
      <c r="J10" s="177"/>
      <c r="K10" s="177">
        <f t="shared" si="1"/>
        <v>2960000</v>
      </c>
    </row>
    <row r="11" spans="1:12" s="176" customFormat="1" ht="24" customHeight="1" x14ac:dyDescent="0.15">
      <c r="A11" s="53" t="s">
        <v>96</v>
      </c>
      <c r="B11" s="6" t="s">
        <v>116</v>
      </c>
      <c r="C11" s="55" t="s">
        <v>117</v>
      </c>
      <c r="D11" s="59">
        <v>5280000</v>
      </c>
      <c r="E11" s="54"/>
      <c r="F11" s="54">
        <f>440000*4</f>
        <v>1760000</v>
      </c>
      <c r="G11" s="54"/>
      <c r="H11" s="54">
        <f t="shared" si="2"/>
        <v>1760000</v>
      </c>
      <c r="I11" s="53" t="s">
        <v>226</v>
      </c>
      <c r="J11" s="177"/>
      <c r="K11" s="177">
        <f t="shared" si="1"/>
        <v>3520000</v>
      </c>
    </row>
    <row r="12" spans="1:12" s="176" customFormat="1" ht="24" customHeight="1" x14ac:dyDescent="0.15">
      <c r="A12" s="53" t="s">
        <v>96</v>
      </c>
      <c r="B12" s="6" t="s">
        <v>118</v>
      </c>
      <c r="C12" s="55" t="s">
        <v>119</v>
      </c>
      <c r="D12" s="59">
        <v>14616000</v>
      </c>
      <c r="E12" s="54"/>
      <c r="F12" s="52">
        <f>1218000*5</f>
        <v>6090000</v>
      </c>
      <c r="G12" s="54"/>
      <c r="H12" s="54">
        <f t="shared" si="2"/>
        <v>6090000</v>
      </c>
      <c r="I12" s="53" t="s">
        <v>226</v>
      </c>
      <c r="J12" s="177"/>
      <c r="K12" s="177">
        <f t="shared" si="1"/>
        <v>8526000</v>
      </c>
    </row>
    <row r="13" spans="1:12" s="176" customFormat="1" ht="24" customHeight="1" x14ac:dyDescent="0.15">
      <c r="A13" s="53" t="s">
        <v>96</v>
      </c>
      <c r="B13" s="6" t="s">
        <v>120</v>
      </c>
      <c r="C13" s="55" t="s">
        <v>121</v>
      </c>
      <c r="D13" s="59">
        <v>3960000</v>
      </c>
      <c r="E13" s="54"/>
      <c r="F13" s="54">
        <f>330000*5</f>
        <v>1650000</v>
      </c>
      <c r="G13" s="54"/>
      <c r="H13" s="54">
        <f t="shared" si="2"/>
        <v>1650000</v>
      </c>
      <c r="I13" s="53" t="s">
        <v>227</v>
      </c>
      <c r="J13" s="177"/>
      <c r="K13" s="177">
        <f t="shared" si="1"/>
        <v>2310000</v>
      </c>
    </row>
    <row r="14" spans="1:12" s="176" customFormat="1" ht="24" customHeight="1" x14ac:dyDescent="0.15">
      <c r="A14" s="53" t="s">
        <v>96</v>
      </c>
      <c r="B14" s="6" t="s">
        <v>122</v>
      </c>
      <c r="C14" s="55" t="s">
        <v>123</v>
      </c>
      <c r="D14" s="59">
        <v>8083330</v>
      </c>
      <c r="E14" s="54"/>
      <c r="F14" s="54"/>
      <c r="G14" s="54">
        <v>8083330</v>
      </c>
      <c r="H14" s="54">
        <f t="shared" ref="H14:H25" si="3">SUM(E14:G14)</f>
        <v>8083330</v>
      </c>
      <c r="I14" s="161" t="s">
        <v>167</v>
      </c>
      <c r="J14" s="177"/>
      <c r="K14" s="177">
        <f t="shared" si="1"/>
        <v>0</v>
      </c>
      <c r="L14" s="428" t="s">
        <v>382</v>
      </c>
    </row>
    <row r="15" spans="1:12" s="176" customFormat="1" ht="24" customHeight="1" x14ac:dyDescent="0.15">
      <c r="A15" s="53" t="s">
        <v>96</v>
      </c>
      <c r="B15" s="6" t="s">
        <v>124</v>
      </c>
      <c r="C15" s="55" t="s">
        <v>125</v>
      </c>
      <c r="D15" s="59">
        <v>3600000</v>
      </c>
      <c r="E15" s="54"/>
      <c r="F15" s="54">
        <f>300000*5</f>
        <v>1500000</v>
      </c>
      <c r="G15" s="54"/>
      <c r="H15" s="54">
        <f t="shared" si="3"/>
        <v>1500000</v>
      </c>
      <c r="I15" s="53" t="s">
        <v>224</v>
      </c>
      <c r="J15" s="177"/>
      <c r="K15" s="177">
        <f t="shared" si="1"/>
        <v>2100000</v>
      </c>
    </row>
    <row r="16" spans="1:12" s="176" customFormat="1" ht="24" customHeight="1" x14ac:dyDescent="0.15">
      <c r="A16" s="53" t="s">
        <v>96</v>
      </c>
      <c r="B16" s="6" t="s">
        <v>126</v>
      </c>
      <c r="C16" s="55" t="s">
        <v>127</v>
      </c>
      <c r="D16" s="59">
        <v>3540480</v>
      </c>
      <c r="E16" s="54"/>
      <c r="F16" s="52">
        <f>295040*5</f>
        <v>1475200</v>
      </c>
      <c r="G16" s="54"/>
      <c r="H16" s="54">
        <f t="shared" si="3"/>
        <v>1475200</v>
      </c>
      <c r="I16" s="53" t="s">
        <v>224</v>
      </c>
      <c r="J16" s="177"/>
      <c r="K16" s="177">
        <f t="shared" si="1"/>
        <v>2065280</v>
      </c>
    </row>
    <row r="17" spans="1:13" s="176" customFormat="1" ht="24" customHeight="1" x14ac:dyDescent="0.15">
      <c r="A17" s="53" t="s">
        <v>96</v>
      </c>
      <c r="B17" s="6" t="s">
        <v>128</v>
      </c>
      <c r="C17" s="55" t="s">
        <v>129</v>
      </c>
      <c r="D17" s="59">
        <v>14964000</v>
      </c>
      <c r="E17" s="54"/>
      <c r="F17" s="52">
        <f>1247000*5</f>
        <v>6235000</v>
      </c>
      <c r="G17" s="54"/>
      <c r="H17" s="54">
        <f t="shared" si="3"/>
        <v>6235000</v>
      </c>
      <c r="I17" s="53" t="s">
        <v>226</v>
      </c>
      <c r="J17" s="177"/>
      <c r="K17" s="177">
        <f t="shared" si="1"/>
        <v>8729000</v>
      </c>
    </row>
    <row r="18" spans="1:13" s="176" customFormat="1" ht="24" customHeight="1" thickBot="1" x14ac:dyDescent="0.2">
      <c r="A18" s="156" t="s">
        <v>96</v>
      </c>
      <c r="B18" s="154" t="s">
        <v>130</v>
      </c>
      <c r="C18" s="157" t="s">
        <v>131</v>
      </c>
      <c r="D18" s="158">
        <v>9600000</v>
      </c>
      <c r="E18" s="159"/>
      <c r="F18" s="160">
        <f>800000*5</f>
        <v>4000000</v>
      </c>
      <c r="G18" s="159"/>
      <c r="H18" s="159">
        <f t="shared" si="3"/>
        <v>4000000</v>
      </c>
      <c r="I18" s="156" t="s">
        <v>224</v>
      </c>
      <c r="J18" s="177"/>
      <c r="K18" s="177">
        <f t="shared" si="1"/>
        <v>5600000</v>
      </c>
    </row>
    <row r="19" spans="1:13" s="176" customFormat="1" ht="24" customHeight="1" thickTop="1" x14ac:dyDescent="0.15">
      <c r="A19" s="100" t="s">
        <v>96</v>
      </c>
      <c r="B19" s="101" t="s">
        <v>103</v>
      </c>
      <c r="C19" s="102" t="s">
        <v>153</v>
      </c>
      <c r="D19" s="103">
        <v>8370000</v>
      </c>
      <c r="E19" s="54"/>
      <c r="F19" s="52"/>
      <c r="G19" s="52">
        <v>8370000</v>
      </c>
      <c r="H19" s="104">
        <f t="shared" si="3"/>
        <v>8370000</v>
      </c>
      <c r="I19" s="199">
        <v>44221</v>
      </c>
      <c r="J19" s="203"/>
      <c r="K19" s="177">
        <f t="shared" si="1"/>
        <v>0</v>
      </c>
      <c r="L19" s="428" t="s">
        <v>382</v>
      </c>
    </row>
    <row r="20" spans="1:13" s="176" customFormat="1" ht="24" customHeight="1" x14ac:dyDescent="0.15">
      <c r="A20" s="53" t="s">
        <v>96</v>
      </c>
      <c r="B20" s="6" t="s">
        <v>155</v>
      </c>
      <c r="C20" s="55" t="s">
        <v>156</v>
      </c>
      <c r="D20" s="59">
        <v>1230000</v>
      </c>
      <c r="E20" s="54"/>
      <c r="F20" s="54"/>
      <c r="G20" s="54">
        <v>1230000</v>
      </c>
      <c r="H20" s="54">
        <f t="shared" ref="H20:H23" si="4">SUM(E20:G20)</f>
        <v>1230000</v>
      </c>
      <c r="I20" s="200">
        <v>44214</v>
      </c>
      <c r="J20" s="203"/>
      <c r="K20" s="177">
        <f t="shared" si="1"/>
        <v>0</v>
      </c>
      <c r="L20" s="428" t="s">
        <v>382</v>
      </c>
    </row>
    <row r="21" spans="1:13" s="176" customFormat="1" ht="24" customHeight="1" x14ac:dyDescent="0.15">
      <c r="A21" s="51" t="s">
        <v>160</v>
      </c>
      <c r="B21" s="6" t="s">
        <v>157</v>
      </c>
      <c r="C21" s="6" t="s">
        <v>162</v>
      </c>
      <c r="D21" s="58">
        <v>2757000</v>
      </c>
      <c r="E21" s="54"/>
      <c r="F21" s="52"/>
      <c r="G21" s="54">
        <v>2757000</v>
      </c>
      <c r="H21" s="54">
        <f t="shared" si="4"/>
        <v>2757000</v>
      </c>
      <c r="I21" s="201" t="s">
        <v>199</v>
      </c>
      <c r="J21" s="204"/>
      <c r="K21" s="177">
        <f t="shared" si="1"/>
        <v>0</v>
      </c>
      <c r="L21" s="428" t="s">
        <v>382</v>
      </c>
    </row>
    <row r="22" spans="1:13" s="176" customFormat="1" ht="24" customHeight="1" x14ac:dyDescent="0.15">
      <c r="A22" s="51" t="s">
        <v>97</v>
      </c>
      <c r="B22" s="6" t="s">
        <v>292</v>
      </c>
      <c r="C22" s="6" t="s">
        <v>123</v>
      </c>
      <c r="D22" s="58">
        <v>243930000</v>
      </c>
      <c r="E22" s="54"/>
      <c r="F22" s="54">
        <f>10605700+(10605650*3)</f>
        <v>42422650</v>
      </c>
      <c r="G22" s="54"/>
      <c r="H22" s="54">
        <f t="shared" si="4"/>
        <v>42422650</v>
      </c>
      <c r="I22" s="185" t="s">
        <v>200</v>
      </c>
      <c r="J22" s="204"/>
      <c r="K22" s="177">
        <f t="shared" si="1"/>
        <v>201507350</v>
      </c>
    </row>
    <row r="23" spans="1:13" s="176" customFormat="1" ht="24" customHeight="1" x14ac:dyDescent="0.15">
      <c r="A23" s="51" t="s">
        <v>97</v>
      </c>
      <c r="B23" s="6" t="s">
        <v>158</v>
      </c>
      <c r="C23" s="6" t="s">
        <v>159</v>
      </c>
      <c r="D23" s="58">
        <v>4776300</v>
      </c>
      <c r="E23" s="54"/>
      <c r="F23" s="52"/>
      <c r="G23" s="54">
        <v>4776300</v>
      </c>
      <c r="H23" s="54">
        <f t="shared" si="4"/>
        <v>4776300</v>
      </c>
      <c r="I23" s="185">
        <v>44237</v>
      </c>
      <c r="J23" s="204"/>
      <c r="K23" s="177">
        <f t="shared" si="1"/>
        <v>0</v>
      </c>
      <c r="L23" s="428" t="s">
        <v>382</v>
      </c>
    </row>
    <row r="24" spans="1:13" s="176" customFormat="1" ht="24" customHeight="1" x14ac:dyDescent="0.15">
      <c r="A24" s="51" t="s">
        <v>97</v>
      </c>
      <c r="B24" s="6" t="s">
        <v>165</v>
      </c>
      <c r="C24" s="6" t="s">
        <v>166</v>
      </c>
      <c r="D24" s="58">
        <v>16500000</v>
      </c>
      <c r="E24" s="54"/>
      <c r="F24" s="54"/>
      <c r="G24" s="54">
        <v>16500000</v>
      </c>
      <c r="H24" s="54">
        <f t="shared" si="3"/>
        <v>16500000</v>
      </c>
      <c r="I24" s="185">
        <v>44300</v>
      </c>
      <c r="J24" s="204"/>
      <c r="K24" s="177">
        <f t="shared" si="1"/>
        <v>0</v>
      </c>
      <c r="L24" s="428" t="s">
        <v>382</v>
      </c>
    </row>
    <row r="25" spans="1:13" s="176" customFormat="1" ht="24" customHeight="1" x14ac:dyDescent="0.15">
      <c r="A25" s="51" t="s">
        <v>97</v>
      </c>
      <c r="B25" s="6" t="s">
        <v>168</v>
      </c>
      <c r="C25" s="55" t="s">
        <v>173</v>
      </c>
      <c r="D25" s="59">
        <v>2400000</v>
      </c>
      <c r="E25" s="54"/>
      <c r="F25" s="52">
        <f>1072000+1072000</f>
        <v>2144000</v>
      </c>
      <c r="G25" s="54"/>
      <c r="H25" s="54">
        <f t="shared" si="3"/>
        <v>2144000</v>
      </c>
      <c r="I25" s="200" t="s">
        <v>259</v>
      </c>
      <c r="J25" s="203"/>
      <c r="K25" s="177">
        <f t="shared" si="1"/>
        <v>256000</v>
      </c>
    </row>
    <row r="26" spans="1:13" s="176" customFormat="1" ht="24" customHeight="1" x14ac:dyDescent="0.15">
      <c r="A26" s="51" t="s">
        <v>97</v>
      </c>
      <c r="B26" s="6" t="s">
        <v>170</v>
      </c>
      <c r="C26" s="55" t="s">
        <v>175</v>
      </c>
      <c r="D26" s="59">
        <v>3690000</v>
      </c>
      <c r="E26" s="54"/>
      <c r="F26" s="52"/>
      <c r="G26" s="54">
        <v>3690000</v>
      </c>
      <c r="H26" s="54">
        <f>SUM(E26:G26)</f>
        <v>3690000</v>
      </c>
      <c r="I26" s="202">
        <v>44267</v>
      </c>
      <c r="J26" s="203"/>
      <c r="K26" s="177">
        <f t="shared" si="1"/>
        <v>0</v>
      </c>
      <c r="L26" s="428" t="s">
        <v>382</v>
      </c>
    </row>
    <row r="27" spans="1:13" s="176" customFormat="1" ht="24" customHeight="1" x14ac:dyDescent="0.15">
      <c r="A27" s="51" t="s">
        <v>97</v>
      </c>
      <c r="B27" s="6" t="s">
        <v>105</v>
      </c>
      <c r="C27" s="55" t="s">
        <v>176</v>
      </c>
      <c r="D27" s="59">
        <v>9600000</v>
      </c>
      <c r="E27" s="54"/>
      <c r="F27" s="52">
        <f>960000*3</f>
        <v>2880000</v>
      </c>
      <c r="G27" s="54"/>
      <c r="H27" s="54">
        <f t="shared" ref="H27:H70" si="5">SUM(E27:G27)</f>
        <v>2880000</v>
      </c>
      <c r="I27" s="202" t="s">
        <v>226</v>
      </c>
      <c r="J27" s="203"/>
      <c r="K27" s="177">
        <f t="shared" si="1"/>
        <v>6720000</v>
      </c>
    </row>
    <row r="28" spans="1:13" s="176" customFormat="1" ht="24" customHeight="1" x14ac:dyDescent="0.15">
      <c r="A28" s="51" t="s">
        <v>97</v>
      </c>
      <c r="B28" s="6" t="s">
        <v>182</v>
      </c>
      <c r="C28" s="55" t="s">
        <v>179</v>
      </c>
      <c r="D28" s="59">
        <v>2463230</v>
      </c>
      <c r="E28" s="54">
        <v>2463230</v>
      </c>
      <c r="F28" s="52"/>
      <c r="G28" s="54"/>
      <c r="H28" s="54">
        <f t="shared" si="5"/>
        <v>2463230</v>
      </c>
      <c r="I28" s="202">
        <v>44266</v>
      </c>
      <c r="J28" s="203"/>
      <c r="K28" s="177">
        <f t="shared" si="1"/>
        <v>0</v>
      </c>
      <c r="L28" s="428" t="s">
        <v>382</v>
      </c>
    </row>
    <row r="29" spans="1:13" s="176" customFormat="1" ht="24" customHeight="1" x14ac:dyDescent="0.15">
      <c r="A29" s="51" t="s">
        <v>97</v>
      </c>
      <c r="B29" s="6" t="s">
        <v>140</v>
      </c>
      <c r="C29" s="55" t="s">
        <v>179</v>
      </c>
      <c r="D29" s="59">
        <v>3375120</v>
      </c>
      <c r="E29" s="54">
        <v>3375120</v>
      </c>
      <c r="F29" s="52"/>
      <c r="G29" s="54"/>
      <c r="H29" s="54">
        <f t="shared" si="5"/>
        <v>3375120</v>
      </c>
      <c r="I29" s="202">
        <v>44266</v>
      </c>
      <c r="J29" s="203"/>
      <c r="K29" s="177">
        <f t="shared" si="1"/>
        <v>0</v>
      </c>
      <c r="L29" s="428" t="s">
        <v>382</v>
      </c>
    </row>
    <row r="30" spans="1:13" s="176" customFormat="1" ht="24" customHeight="1" x14ac:dyDescent="0.15">
      <c r="A30" s="51" t="s">
        <v>97</v>
      </c>
      <c r="B30" s="6" t="s">
        <v>228</v>
      </c>
      <c r="C30" s="55" t="s">
        <v>174</v>
      </c>
      <c r="D30" s="59">
        <v>17941000</v>
      </c>
      <c r="E30" s="54"/>
      <c r="F30" s="52"/>
      <c r="G30" s="54">
        <v>16993900</v>
      </c>
      <c r="H30" s="54">
        <f t="shared" si="5"/>
        <v>16993900</v>
      </c>
      <c r="I30" s="202">
        <v>44306</v>
      </c>
      <c r="J30" s="203"/>
      <c r="K30" s="177">
        <f t="shared" si="1"/>
        <v>947100</v>
      </c>
      <c r="L30" s="428" t="s">
        <v>382</v>
      </c>
      <c r="M30" s="177"/>
    </row>
    <row r="31" spans="1:13" s="176" customFormat="1" ht="24" customHeight="1" x14ac:dyDescent="0.15">
      <c r="A31" s="51" t="s">
        <v>97</v>
      </c>
      <c r="B31" s="6" t="s">
        <v>184</v>
      </c>
      <c r="C31" s="55" t="s">
        <v>192</v>
      </c>
      <c r="D31" s="59">
        <v>5861500</v>
      </c>
      <c r="E31" s="54"/>
      <c r="F31" s="52"/>
      <c r="G31" s="54">
        <v>5861500</v>
      </c>
      <c r="H31" s="54">
        <f t="shared" si="5"/>
        <v>5861500</v>
      </c>
      <c r="I31" s="202">
        <v>44284</v>
      </c>
      <c r="J31" s="203"/>
      <c r="K31" s="177">
        <f t="shared" si="1"/>
        <v>0</v>
      </c>
      <c r="L31" s="428" t="s">
        <v>382</v>
      </c>
    </row>
    <row r="32" spans="1:13" s="176" customFormat="1" ht="24" customHeight="1" x14ac:dyDescent="0.15">
      <c r="A32" s="51" t="s">
        <v>97</v>
      </c>
      <c r="B32" s="6" t="s">
        <v>141</v>
      </c>
      <c r="C32" s="55" t="s">
        <v>179</v>
      </c>
      <c r="D32" s="59">
        <v>1970580</v>
      </c>
      <c r="E32" s="54">
        <v>1970580</v>
      </c>
      <c r="F32" s="52"/>
      <c r="G32" s="54"/>
      <c r="H32" s="54">
        <f t="shared" si="5"/>
        <v>1970580</v>
      </c>
      <c r="I32" s="202">
        <v>44286</v>
      </c>
      <c r="J32" s="203"/>
      <c r="K32" s="177">
        <f t="shared" si="1"/>
        <v>0</v>
      </c>
      <c r="L32" s="428" t="s">
        <v>382</v>
      </c>
    </row>
    <row r="33" spans="1:12" s="176" customFormat="1" ht="24" customHeight="1" x14ac:dyDescent="0.15">
      <c r="A33" s="51" t="s">
        <v>97</v>
      </c>
      <c r="B33" s="6" t="s">
        <v>185</v>
      </c>
      <c r="C33" s="55" t="s">
        <v>193</v>
      </c>
      <c r="D33" s="59">
        <v>1900000</v>
      </c>
      <c r="E33" s="54"/>
      <c r="F33" s="52">
        <v>475000</v>
      </c>
      <c r="G33" s="54"/>
      <c r="H33" s="54">
        <f t="shared" si="5"/>
        <v>475000</v>
      </c>
      <c r="I33" s="202" t="s">
        <v>260</v>
      </c>
      <c r="J33" s="203"/>
      <c r="K33" s="177">
        <f t="shared" si="1"/>
        <v>1425000</v>
      </c>
    </row>
    <row r="34" spans="1:12" s="176" customFormat="1" ht="24" customHeight="1" x14ac:dyDescent="0.15">
      <c r="A34" s="51" t="s">
        <v>97</v>
      </c>
      <c r="B34" s="6" t="s">
        <v>186</v>
      </c>
      <c r="C34" s="55" t="s">
        <v>194</v>
      </c>
      <c r="D34" s="59">
        <v>830000</v>
      </c>
      <c r="E34" s="54"/>
      <c r="F34" s="52"/>
      <c r="G34" s="54">
        <v>830000</v>
      </c>
      <c r="H34" s="54">
        <f t="shared" si="5"/>
        <v>830000</v>
      </c>
      <c r="I34" s="202">
        <v>44295</v>
      </c>
      <c r="J34" s="203"/>
      <c r="K34" s="177">
        <f t="shared" si="1"/>
        <v>0</v>
      </c>
      <c r="L34" s="428" t="s">
        <v>382</v>
      </c>
    </row>
    <row r="35" spans="1:12" s="176" customFormat="1" ht="24" customHeight="1" x14ac:dyDescent="0.15">
      <c r="A35" s="51" t="s">
        <v>97</v>
      </c>
      <c r="B35" s="6" t="s">
        <v>187</v>
      </c>
      <c r="C35" s="55" t="s">
        <v>112</v>
      </c>
      <c r="D35" s="59">
        <v>7615300</v>
      </c>
      <c r="E35" s="54"/>
      <c r="F35" s="52">
        <f>336220+226600</f>
        <v>562820</v>
      </c>
      <c r="G35" s="54"/>
      <c r="H35" s="54">
        <f t="shared" si="5"/>
        <v>562820</v>
      </c>
      <c r="I35" s="202" t="s">
        <v>224</v>
      </c>
      <c r="J35" s="177"/>
      <c r="K35" s="177">
        <f t="shared" si="1"/>
        <v>7052480</v>
      </c>
    </row>
    <row r="36" spans="1:12" s="176" customFormat="1" ht="24" customHeight="1" x14ac:dyDescent="0.15">
      <c r="A36" s="51" t="s">
        <v>97</v>
      </c>
      <c r="B36" s="6" t="s">
        <v>188</v>
      </c>
      <c r="C36" s="55" t="s">
        <v>195</v>
      </c>
      <c r="D36" s="59">
        <v>5583600</v>
      </c>
      <c r="E36" s="54"/>
      <c r="F36" s="52"/>
      <c r="G36" s="54">
        <v>5583600</v>
      </c>
      <c r="H36" s="54">
        <f t="shared" si="5"/>
        <v>5583600</v>
      </c>
      <c r="I36" s="202">
        <v>44307</v>
      </c>
      <c r="J36" s="177"/>
      <c r="K36" s="177">
        <f t="shared" si="1"/>
        <v>0</v>
      </c>
      <c r="L36" s="428" t="s">
        <v>382</v>
      </c>
    </row>
    <row r="37" spans="1:12" s="176" customFormat="1" ht="24" customHeight="1" x14ac:dyDescent="0.15">
      <c r="A37" s="51" t="s">
        <v>97</v>
      </c>
      <c r="B37" s="6" t="s">
        <v>189</v>
      </c>
      <c r="C37" s="55" t="s">
        <v>179</v>
      </c>
      <c r="D37" s="59">
        <v>62242300</v>
      </c>
      <c r="E37" s="54">
        <f>61908000+334300</f>
        <v>62242300</v>
      </c>
      <c r="F37" s="52"/>
      <c r="G37" s="54"/>
      <c r="H37" s="54">
        <f t="shared" si="5"/>
        <v>62242300</v>
      </c>
      <c r="I37" s="202">
        <v>44292</v>
      </c>
      <c r="J37" s="177"/>
      <c r="K37" s="177">
        <f t="shared" si="1"/>
        <v>0</v>
      </c>
      <c r="L37" s="428" t="s">
        <v>382</v>
      </c>
    </row>
    <row r="38" spans="1:12" s="176" customFormat="1" ht="24" customHeight="1" x14ac:dyDescent="0.15">
      <c r="A38" s="51" t="s">
        <v>97</v>
      </c>
      <c r="B38" s="6" t="s">
        <v>190</v>
      </c>
      <c r="C38" s="55" t="s">
        <v>179</v>
      </c>
      <c r="D38" s="59">
        <v>21016170</v>
      </c>
      <c r="E38" s="54">
        <f>20903300+112870</f>
        <v>21016170</v>
      </c>
      <c r="F38" s="52"/>
      <c r="G38" s="54"/>
      <c r="H38" s="54">
        <f t="shared" si="5"/>
        <v>21016170</v>
      </c>
      <c r="I38" s="202">
        <v>44292</v>
      </c>
      <c r="J38" s="177"/>
      <c r="K38" s="177">
        <f t="shared" si="1"/>
        <v>0</v>
      </c>
      <c r="L38" s="428" t="s">
        <v>382</v>
      </c>
    </row>
    <row r="39" spans="1:12" s="176" customFormat="1" ht="24" customHeight="1" x14ac:dyDescent="0.15">
      <c r="A39" s="51" t="s">
        <v>97</v>
      </c>
      <c r="B39" s="6" t="s">
        <v>191</v>
      </c>
      <c r="C39" s="55" t="s">
        <v>179</v>
      </c>
      <c r="D39" s="59">
        <v>27375540</v>
      </c>
      <c r="E39" s="54">
        <f>14643200+79070+10845120+58560+880000+4750+860200+4640</f>
        <v>27375540</v>
      </c>
      <c r="F39" s="52"/>
      <c r="G39" s="54"/>
      <c r="H39" s="54">
        <f t="shared" si="5"/>
        <v>27375540</v>
      </c>
      <c r="I39" s="202">
        <v>44292</v>
      </c>
      <c r="J39" s="177"/>
      <c r="K39" s="177">
        <f t="shared" si="1"/>
        <v>0</v>
      </c>
      <c r="L39" s="428" t="s">
        <v>382</v>
      </c>
    </row>
    <row r="40" spans="1:12" s="176" customFormat="1" ht="24" customHeight="1" x14ac:dyDescent="0.15">
      <c r="A40" s="51" t="s">
        <v>97</v>
      </c>
      <c r="B40" s="6" t="s">
        <v>180</v>
      </c>
      <c r="C40" s="55" t="s">
        <v>196</v>
      </c>
      <c r="D40" s="59">
        <v>5852000</v>
      </c>
      <c r="E40" s="54"/>
      <c r="F40" s="52"/>
      <c r="G40" s="54">
        <v>5852000</v>
      </c>
      <c r="H40" s="54">
        <f t="shared" si="5"/>
        <v>5852000</v>
      </c>
      <c r="I40" s="202">
        <v>44306</v>
      </c>
      <c r="J40" s="177"/>
      <c r="K40" s="177">
        <f t="shared" si="1"/>
        <v>0</v>
      </c>
      <c r="L40" s="428" t="s">
        <v>382</v>
      </c>
    </row>
    <row r="41" spans="1:12" s="176" customFormat="1" ht="24" customHeight="1" x14ac:dyDescent="0.15">
      <c r="A41" s="51" t="s">
        <v>97</v>
      </c>
      <c r="B41" s="162" t="s">
        <v>203</v>
      </c>
      <c r="C41" s="6" t="s">
        <v>212</v>
      </c>
      <c r="D41" s="59">
        <v>7240000</v>
      </c>
      <c r="E41" s="54"/>
      <c r="F41" s="52"/>
      <c r="G41" s="54">
        <v>6800000</v>
      </c>
      <c r="H41" s="54">
        <f t="shared" si="5"/>
        <v>6800000</v>
      </c>
      <c r="I41" s="202">
        <v>44336</v>
      </c>
      <c r="J41" s="177"/>
      <c r="K41" s="177">
        <f t="shared" si="1"/>
        <v>440000</v>
      </c>
      <c r="L41" s="428" t="s">
        <v>382</v>
      </c>
    </row>
    <row r="42" spans="1:12" s="176" customFormat="1" ht="24" customHeight="1" x14ac:dyDescent="0.15">
      <c r="A42" s="51" t="s">
        <v>97</v>
      </c>
      <c r="B42" s="6" t="s">
        <v>204</v>
      </c>
      <c r="C42" s="6" t="s">
        <v>213</v>
      </c>
      <c r="D42" s="59">
        <v>1430000</v>
      </c>
      <c r="E42" s="54"/>
      <c r="F42" s="52"/>
      <c r="G42" s="54">
        <v>1430000</v>
      </c>
      <c r="H42" s="54">
        <f t="shared" si="5"/>
        <v>1430000</v>
      </c>
      <c r="I42" s="202">
        <v>44301</v>
      </c>
      <c r="J42" s="177"/>
      <c r="K42" s="177">
        <f t="shared" si="1"/>
        <v>0</v>
      </c>
      <c r="L42" s="428" t="s">
        <v>382</v>
      </c>
    </row>
    <row r="43" spans="1:12" s="176" customFormat="1" ht="24" customHeight="1" x14ac:dyDescent="0.15">
      <c r="A43" s="51" t="s">
        <v>97</v>
      </c>
      <c r="B43" s="6" t="s">
        <v>205</v>
      </c>
      <c r="C43" s="6" t="s">
        <v>214</v>
      </c>
      <c r="D43" s="59">
        <v>4830000</v>
      </c>
      <c r="E43" s="54"/>
      <c r="F43" s="52"/>
      <c r="G43" s="54">
        <v>4830000</v>
      </c>
      <c r="H43" s="54">
        <f t="shared" si="5"/>
        <v>4830000</v>
      </c>
      <c r="I43" s="202">
        <v>44347</v>
      </c>
      <c r="J43" s="177"/>
      <c r="K43" s="177">
        <f t="shared" si="1"/>
        <v>0</v>
      </c>
      <c r="L43" s="428" t="s">
        <v>382</v>
      </c>
    </row>
    <row r="44" spans="1:12" s="176" customFormat="1" ht="24" customHeight="1" x14ac:dyDescent="0.15">
      <c r="A44" s="51" t="s">
        <v>97</v>
      </c>
      <c r="B44" s="6" t="s">
        <v>233</v>
      </c>
      <c r="C44" s="6" t="s">
        <v>232</v>
      </c>
      <c r="D44" s="59">
        <v>2513500</v>
      </c>
      <c r="E44" s="54">
        <v>2513500</v>
      </c>
      <c r="F44" s="52"/>
      <c r="G44" s="54"/>
      <c r="H44" s="54">
        <f t="shared" ref="H44" si="6">SUM(E44:G44)</f>
        <v>2513500</v>
      </c>
      <c r="I44" s="202">
        <v>44295</v>
      </c>
      <c r="J44" s="177"/>
      <c r="K44" s="177">
        <f t="shared" si="1"/>
        <v>0</v>
      </c>
      <c r="L44" s="428" t="s">
        <v>382</v>
      </c>
    </row>
    <row r="45" spans="1:12" s="207" customFormat="1" ht="24" hidden="1" customHeight="1" x14ac:dyDescent="0.15">
      <c r="A45" s="192" t="s">
        <v>97</v>
      </c>
      <c r="B45" s="194" t="s">
        <v>206</v>
      </c>
      <c r="C45" s="194" t="s">
        <v>215</v>
      </c>
      <c r="D45" s="208">
        <v>11880000</v>
      </c>
      <c r="E45" s="205"/>
      <c r="F45" s="209"/>
      <c r="G45" s="232"/>
      <c r="H45" s="232">
        <f t="shared" si="5"/>
        <v>0</v>
      </c>
      <c r="I45" s="234"/>
      <c r="J45" s="206"/>
      <c r="K45" s="177">
        <f t="shared" si="1"/>
        <v>11880000</v>
      </c>
    </row>
    <row r="46" spans="1:12" s="176" customFormat="1" ht="24" customHeight="1" x14ac:dyDescent="0.15">
      <c r="A46" s="51" t="s">
        <v>97</v>
      </c>
      <c r="B46" s="6" t="s">
        <v>207</v>
      </c>
      <c r="C46" s="6" t="s">
        <v>216</v>
      </c>
      <c r="D46" s="59">
        <v>850000</v>
      </c>
      <c r="E46" s="54"/>
      <c r="F46" s="52"/>
      <c r="G46" s="54">
        <v>850000</v>
      </c>
      <c r="H46" s="54">
        <f t="shared" si="5"/>
        <v>850000</v>
      </c>
      <c r="I46" s="202">
        <v>44309</v>
      </c>
      <c r="J46" s="177"/>
      <c r="K46" s="177">
        <f t="shared" si="1"/>
        <v>0</v>
      </c>
      <c r="L46" s="428" t="s">
        <v>382</v>
      </c>
    </row>
    <row r="47" spans="1:12" s="176" customFormat="1" ht="24" customHeight="1" x14ac:dyDescent="0.15">
      <c r="A47" s="51" t="s">
        <v>97</v>
      </c>
      <c r="B47" s="6" t="s">
        <v>208</v>
      </c>
      <c r="C47" s="6" t="s">
        <v>217</v>
      </c>
      <c r="D47" s="59">
        <v>15000000</v>
      </c>
      <c r="E47" s="54"/>
      <c r="F47" s="52"/>
      <c r="G47" s="54">
        <v>15000000</v>
      </c>
      <c r="H47" s="54">
        <f t="shared" si="5"/>
        <v>15000000</v>
      </c>
      <c r="I47" s="202">
        <v>44347</v>
      </c>
      <c r="J47" s="177"/>
      <c r="K47" s="177">
        <f t="shared" si="1"/>
        <v>0</v>
      </c>
      <c r="L47" s="428" t="s">
        <v>382</v>
      </c>
    </row>
    <row r="48" spans="1:12" s="176" customFormat="1" ht="24" customHeight="1" x14ac:dyDescent="0.15">
      <c r="A48" s="51" t="s">
        <v>97</v>
      </c>
      <c r="B48" s="6" t="s">
        <v>209</v>
      </c>
      <c r="C48" s="6" t="s">
        <v>218</v>
      </c>
      <c r="D48" s="59">
        <v>2200000</v>
      </c>
      <c r="E48" s="54"/>
      <c r="F48" s="52"/>
      <c r="G48" s="54">
        <v>2200000</v>
      </c>
      <c r="H48" s="54">
        <f t="shared" si="5"/>
        <v>2200000</v>
      </c>
      <c r="I48" s="202">
        <v>44340</v>
      </c>
      <c r="J48" s="177"/>
      <c r="K48" s="177">
        <f t="shared" si="1"/>
        <v>0</v>
      </c>
      <c r="L48" s="428" t="s">
        <v>382</v>
      </c>
    </row>
    <row r="49" spans="1:12" s="176" customFormat="1" ht="24" customHeight="1" x14ac:dyDescent="0.15">
      <c r="A49" s="51" t="s">
        <v>97</v>
      </c>
      <c r="B49" s="6" t="s">
        <v>210</v>
      </c>
      <c r="C49" s="6" t="s">
        <v>219</v>
      </c>
      <c r="D49" s="59">
        <v>550000</v>
      </c>
      <c r="E49" s="54"/>
      <c r="F49" s="52"/>
      <c r="G49" s="54">
        <v>550000</v>
      </c>
      <c r="H49" s="54">
        <f t="shared" si="5"/>
        <v>550000</v>
      </c>
      <c r="I49" s="202">
        <v>44330</v>
      </c>
      <c r="J49" s="177"/>
      <c r="K49" s="177">
        <f t="shared" si="1"/>
        <v>0</v>
      </c>
      <c r="L49" s="428" t="s">
        <v>382</v>
      </c>
    </row>
    <row r="50" spans="1:12" s="176" customFormat="1" ht="24" customHeight="1" x14ac:dyDescent="0.15">
      <c r="A50" s="51" t="s">
        <v>97</v>
      </c>
      <c r="B50" s="6" t="s">
        <v>211</v>
      </c>
      <c r="C50" s="6" t="s">
        <v>194</v>
      </c>
      <c r="D50" s="59">
        <v>5850000</v>
      </c>
      <c r="E50" s="54"/>
      <c r="F50" s="52"/>
      <c r="G50" s="54">
        <v>5850000</v>
      </c>
      <c r="H50" s="54">
        <f t="shared" si="5"/>
        <v>5850000</v>
      </c>
      <c r="I50" s="202">
        <v>44340</v>
      </c>
      <c r="J50" s="177"/>
      <c r="K50" s="177">
        <f t="shared" si="1"/>
        <v>0</v>
      </c>
      <c r="L50" s="428" t="s">
        <v>382</v>
      </c>
    </row>
    <row r="51" spans="1:12" s="207" customFormat="1" ht="24" hidden="1" customHeight="1" x14ac:dyDescent="0.15">
      <c r="A51" s="192" t="s">
        <v>96</v>
      </c>
      <c r="B51" s="194" t="s">
        <v>236</v>
      </c>
      <c r="C51" s="194" t="s">
        <v>245</v>
      </c>
      <c r="D51" s="208">
        <v>46500000</v>
      </c>
      <c r="E51" s="205"/>
      <c r="F51" s="209"/>
      <c r="G51" s="232"/>
      <c r="H51" s="233">
        <f t="shared" si="5"/>
        <v>0</v>
      </c>
      <c r="I51" s="234"/>
      <c r="J51" s="206"/>
      <c r="K51" s="177">
        <f t="shared" si="1"/>
        <v>46500000</v>
      </c>
    </row>
    <row r="52" spans="1:12" s="176" customFormat="1" ht="24" customHeight="1" x14ac:dyDescent="0.15">
      <c r="A52" s="51" t="s">
        <v>96</v>
      </c>
      <c r="B52" s="6" t="s">
        <v>237</v>
      </c>
      <c r="C52" s="6" t="s">
        <v>196</v>
      </c>
      <c r="D52" s="59">
        <v>1200000</v>
      </c>
      <c r="E52" s="54"/>
      <c r="F52" s="52"/>
      <c r="G52" s="54">
        <v>1200000</v>
      </c>
      <c r="H52" s="54">
        <f t="shared" si="5"/>
        <v>1200000</v>
      </c>
      <c r="I52" s="202">
        <v>44330</v>
      </c>
      <c r="J52" s="177"/>
      <c r="K52" s="177">
        <f t="shared" si="1"/>
        <v>0</v>
      </c>
      <c r="L52" s="428" t="s">
        <v>382</v>
      </c>
    </row>
    <row r="53" spans="1:12" s="176" customFormat="1" ht="24" customHeight="1" x14ac:dyDescent="0.15">
      <c r="A53" s="51" t="s">
        <v>96</v>
      </c>
      <c r="B53" s="6" t="s">
        <v>238</v>
      </c>
      <c r="C53" s="6" t="s">
        <v>156</v>
      </c>
      <c r="D53" s="59">
        <v>1482000</v>
      </c>
      <c r="E53" s="54"/>
      <c r="F53" s="52"/>
      <c r="G53" s="54">
        <v>1482000</v>
      </c>
      <c r="H53" s="54">
        <f t="shared" si="5"/>
        <v>1482000</v>
      </c>
      <c r="I53" s="202">
        <v>44330</v>
      </c>
      <c r="J53" s="177"/>
      <c r="K53" s="177">
        <f t="shared" si="1"/>
        <v>0</v>
      </c>
      <c r="L53" s="428" t="s">
        <v>382</v>
      </c>
    </row>
    <row r="54" spans="1:12" s="176" customFormat="1" ht="24" customHeight="1" x14ac:dyDescent="0.15">
      <c r="A54" s="51" t="s">
        <v>96</v>
      </c>
      <c r="B54" s="6" t="s">
        <v>239</v>
      </c>
      <c r="C54" s="6" t="s">
        <v>246</v>
      </c>
      <c r="D54" s="59">
        <v>80465240</v>
      </c>
      <c r="E54" s="54"/>
      <c r="F54" s="52"/>
      <c r="G54" s="54">
        <v>80465240</v>
      </c>
      <c r="H54" s="54">
        <f t="shared" si="5"/>
        <v>80465240</v>
      </c>
      <c r="I54" s="202">
        <v>44342</v>
      </c>
      <c r="J54" s="177"/>
      <c r="K54" s="177">
        <f t="shared" si="1"/>
        <v>0</v>
      </c>
      <c r="L54" s="428" t="s">
        <v>382</v>
      </c>
    </row>
    <row r="55" spans="1:12" s="176" customFormat="1" ht="24" customHeight="1" x14ac:dyDescent="0.15">
      <c r="A55" s="51" t="s">
        <v>96</v>
      </c>
      <c r="B55" s="6" t="s">
        <v>240</v>
      </c>
      <c r="C55" s="6" t="s">
        <v>247</v>
      </c>
      <c r="D55" s="59">
        <v>1500000</v>
      </c>
      <c r="E55" s="54"/>
      <c r="F55" s="52"/>
      <c r="G55" s="54">
        <v>1500000</v>
      </c>
      <c r="H55" s="54">
        <f t="shared" si="5"/>
        <v>1500000</v>
      </c>
      <c r="I55" s="202">
        <v>44376</v>
      </c>
      <c r="J55" s="177"/>
      <c r="K55" s="177">
        <f t="shared" si="1"/>
        <v>0</v>
      </c>
      <c r="L55" s="428" t="s">
        <v>382</v>
      </c>
    </row>
    <row r="56" spans="1:12" s="176" customFormat="1" ht="24" customHeight="1" x14ac:dyDescent="0.15">
      <c r="A56" s="51" t="s">
        <v>96</v>
      </c>
      <c r="B56" s="6" t="s">
        <v>230</v>
      </c>
      <c r="C56" s="6" t="s">
        <v>194</v>
      </c>
      <c r="D56" s="59">
        <v>2475000</v>
      </c>
      <c r="E56" s="54"/>
      <c r="F56" s="52"/>
      <c r="G56" s="54">
        <v>2475000</v>
      </c>
      <c r="H56" s="54">
        <f t="shared" si="5"/>
        <v>2475000</v>
      </c>
      <c r="I56" s="202">
        <v>44340</v>
      </c>
      <c r="J56" s="177"/>
      <c r="K56" s="177">
        <f t="shared" si="1"/>
        <v>0</v>
      </c>
      <c r="L56" s="428" t="s">
        <v>382</v>
      </c>
    </row>
    <row r="57" spans="1:12" s="207" customFormat="1" ht="24" hidden="1" customHeight="1" x14ac:dyDescent="0.15">
      <c r="A57" s="192" t="s">
        <v>96</v>
      </c>
      <c r="B57" s="194" t="s">
        <v>241</v>
      </c>
      <c r="C57" s="194" t="s">
        <v>248</v>
      </c>
      <c r="D57" s="208">
        <v>26505000</v>
      </c>
      <c r="E57" s="205"/>
      <c r="F57" s="209"/>
      <c r="G57" s="232"/>
      <c r="H57" s="232">
        <f t="shared" si="5"/>
        <v>0</v>
      </c>
      <c r="I57" s="234"/>
      <c r="J57" s="206"/>
      <c r="K57" s="177">
        <f t="shared" si="1"/>
        <v>26505000</v>
      </c>
    </row>
    <row r="58" spans="1:12" s="176" customFormat="1" ht="24" customHeight="1" x14ac:dyDescent="0.15">
      <c r="A58" s="51" t="s">
        <v>96</v>
      </c>
      <c r="B58" s="6" t="s">
        <v>242</v>
      </c>
      <c r="C58" s="6" t="s">
        <v>249</v>
      </c>
      <c r="D58" s="59">
        <v>1900000</v>
      </c>
      <c r="E58" s="54"/>
      <c r="F58" s="52"/>
      <c r="G58" s="54">
        <v>1900000</v>
      </c>
      <c r="H58" s="54">
        <f t="shared" si="5"/>
        <v>1900000</v>
      </c>
      <c r="I58" s="202">
        <v>44347</v>
      </c>
      <c r="J58" s="177"/>
      <c r="K58" s="177">
        <f t="shared" si="1"/>
        <v>0</v>
      </c>
      <c r="L58" s="428" t="s">
        <v>382</v>
      </c>
    </row>
    <row r="59" spans="1:12" s="176" customFormat="1" ht="24" customHeight="1" x14ac:dyDescent="0.15">
      <c r="A59" s="51" t="s">
        <v>96</v>
      </c>
      <c r="B59" s="6" t="s">
        <v>243</v>
      </c>
      <c r="C59" s="6" t="s">
        <v>250</v>
      </c>
      <c r="D59" s="59">
        <v>1800000</v>
      </c>
      <c r="E59" s="54"/>
      <c r="F59" s="52"/>
      <c r="G59" s="54">
        <v>1800000</v>
      </c>
      <c r="H59" s="54">
        <f t="shared" si="5"/>
        <v>1800000</v>
      </c>
      <c r="I59" s="202">
        <v>44356</v>
      </c>
      <c r="J59" s="177"/>
      <c r="K59" s="177">
        <f t="shared" si="1"/>
        <v>0</v>
      </c>
      <c r="L59" s="428" t="s">
        <v>382</v>
      </c>
    </row>
    <row r="60" spans="1:12" s="207" customFormat="1" ht="24" hidden="1" customHeight="1" x14ac:dyDescent="0.15">
      <c r="A60" s="192" t="s">
        <v>96</v>
      </c>
      <c r="B60" s="194" t="s">
        <v>244</v>
      </c>
      <c r="C60" s="194" t="s">
        <v>112</v>
      </c>
      <c r="D60" s="208">
        <v>4734430</v>
      </c>
      <c r="E60" s="205"/>
      <c r="F60" s="209"/>
      <c r="G60" s="232"/>
      <c r="H60" s="232">
        <f t="shared" si="5"/>
        <v>0</v>
      </c>
      <c r="I60" s="234"/>
      <c r="J60" s="206"/>
      <c r="K60" s="177">
        <f t="shared" si="1"/>
        <v>4734430</v>
      </c>
    </row>
    <row r="61" spans="1:12" s="176" customFormat="1" ht="24" customHeight="1" x14ac:dyDescent="0.15">
      <c r="A61" s="51" t="s">
        <v>96</v>
      </c>
      <c r="B61" s="162" t="s">
        <v>380</v>
      </c>
      <c r="C61" s="6" t="s">
        <v>381</v>
      </c>
      <c r="D61" s="59">
        <v>4100000</v>
      </c>
      <c r="E61" s="54"/>
      <c r="F61" s="52"/>
      <c r="G61" s="54">
        <v>4100000</v>
      </c>
      <c r="H61" s="54">
        <f t="shared" si="5"/>
        <v>4100000</v>
      </c>
      <c r="I61" s="202">
        <v>44372</v>
      </c>
      <c r="J61" s="177"/>
      <c r="K61" s="177">
        <f t="shared" si="1"/>
        <v>0</v>
      </c>
      <c r="L61" s="428" t="s">
        <v>382</v>
      </c>
    </row>
    <row r="62" spans="1:12" s="176" customFormat="1" ht="24" customHeight="1" x14ac:dyDescent="0.15">
      <c r="A62" s="51" t="s">
        <v>96</v>
      </c>
      <c r="B62" s="6" t="s">
        <v>378</v>
      </c>
      <c r="C62" s="6" t="s">
        <v>179</v>
      </c>
      <c r="D62" s="59">
        <v>570060</v>
      </c>
      <c r="E62" s="54">
        <v>570060</v>
      </c>
      <c r="F62" s="52"/>
      <c r="G62" s="54"/>
      <c r="H62" s="54">
        <f t="shared" si="5"/>
        <v>570060</v>
      </c>
      <c r="I62" s="202">
        <v>44361</v>
      </c>
      <c r="J62" s="177"/>
      <c r="K62" s="177">
        <f t="shared" si="1"/>
        <v>0</v>
      </c>
      <c r="L62" s="428" t="s">
        <v>382</v>
      </c>
    </row>
    <row r="63" spans="1:12" s="176" customFormat="1" ht="24" customHeight="1" x14ac:dyDescent="0.15">
      <c r="A63" s="51" t="s">
        <v>96</v>
      </c>
      <c r="B63" s="6" t="s">
        <v>379</v>
      </c>
      <c r="C63" s="6" t="s">
        <v>179</v>
      </c>
      <c r="D63" s="59">
        <v>2593930</v>
      </c>
      <c r="E63" s="54">
        <v>2593930</v>
      </c>
      <c r="F63" s="52"/>
      <c r="G63" s="54"/>
      <c r="H63" s="54">
        <f t="shared" si="5"/>
        <v>2593930</v>
      </c>
      <c r="I63" s="202">
        <v>44365</v>
      </c>
      <c r="J63" s="177"/>
      <c r="K63" s="177">
        <f t="shared" si="1"/>
        <v>0</v>
      </c>
      <c r="L63" s="428" t="s">
        <v>382</v>
      </c>
    </row>
    <row r="64" spans="1:12" s="176" customFormat="1" ht="24" customHeight="1" x14ac:dyDescent="0.15">
      <c r="A64" s="51" t="s">
        <v>96</v>
      </c>
      <c r="B64" s="6" t="s">
        <v>234</v>
      </c>
      <c r="C64" s="6" t="s">
        <v>179</v>
      </c>
      <c r="D64" s="59">
        <v>1172290</v>
      </c>
      <c r="E64" s="54">
        <v>1172290</v>
      </c>
      <c r="F64" s="52"/>
      <c r="G64" s="54"/>
      <c r="H64" s="54">
        <f t="shared" si="5"/>
        <v>1172290</v>
      </c>
      <c r="I64" s="202">
        <v>44372</v>
      </c>
      <c r="J64" s="177"/>
      <c r="K64" s="177">
        <f t="shared" si="1"/>
        <v>0</v>
      </c>
      <c r="L64" s="428" t="s">
        <v>382</v>
      </c>
    </row>
    <row r="65" spans="1:11" s="207" customFormat="1" ht="24" hidden="1" customHeight="1" x14ac:dyDescent="0.15">
      <c r="A65" s="192" t="s">
        <v>96</v>
      </c>
      <c r="B65" s="194" t="s">
        <v>372</v>
      </c>
      <c r="C65" s="194" t="s">
        <v>374</v>
      </c>
      <c r="D65" s="208">
        <v>1434000</v>
      </c>
      <c r="E65" s="205"/>
      <c r="F65" s="209"/>
      <c r="G65" s="232"/>
      <c r="H65" s="232">
        <f t="shared" si="5"/>
        <v>0</v>
      </c>
      <c r="I65" s="234"/>
      <c r="J65" s="206"/>
      <c r="K65" s="177">
        <f t="shared" si="1"/>
        <v>1434000</v>
      </c>
    </row>
    <row r="66" spans="1:11" s="207" customFormat="1" ht="24" hidden="1" customHeight="1" x14ac:dyDescent="0.15">
      <c r="A66" s="192" t="s">
        <v>96</v>
      </c>
      <c r="B66" s="194" t="s">
        <v>103</v>
      </c>
      <c r="C66" s="194" t="s">
        <v>153</v>
      </c>
      <c r="D66" s="208">
        <v>8370000</v>
      </c>
      <c r="E66" s="205"/>
      <c r="F66" s="209"/>
      <c r="G66" s="232"/>
      <c r="H66" s="232">
        <f t="shared" si="5"/>
        <v>0</v>
      </c>
      <c r="I66" s="234"/>
      <c r="J66" s="206"/>
      <c r="K66" s="177">
        <f t="shared" si="1"/>
        <v>8370000</v>
      </c>
    </row>
    <row r="67" spans="1:11" s="176" customFormat="1" ht="24" customHeight="1" x14ac:dyDescent="0.15">
      <c r="A67" s="51"/>
      <c r="B67" s="68" t="s">
        <v>145</v>
      </c>
      <c r="C67" s="55"/>
      <c r="D67" s="59"/>
      <c r="E67" s="54"/>
      <c r="F67" s="52"/>
      <c r="G67" s="54"/>
      <c r="H67" s="54">
        <f t="shared" si="5"/>
        <v>0</v>
      </c>
      <c r="I67" s="202"/>
      <c r="J67" s="177"/>
      <c r="K67" s="177">
        <f t="shared" si="1"/>
        <v>0</v>
      </c>
    </row>
    <row r="68" spans="1:11" s="176" customFormat="1" ht="24" customHeight="1" x14ac:dyDescent="0.15">
      <c r="A68" s="51"/>
      <c r="B68" s="6"/>
      <c r="C68" s="55"/>
      <c r="D68" s="59"/>
      <c r="E68" s="54"/>
      <c r="F68" s="52"/>
      <c r="G68" s="54"/>
      <c r="H68" s="54">
        <f t="shared" si="5"/>
        <v>0</v>
      </c>
      <c r="I68" s="202"/>
      <c r="J68" s="177"/>
      <c r="K68" s="177">
        <f t="shared" si="1"/>
        <v>0</v>
      </c>
    </row>
    <row r="69" spans="1:11" s="176" customFormat="1" ht="24" customHeight="1" x14ac:dyDescent="0.15">
      <c r="A69" s="53"/>
      <c r="B69" s="6"/>
      <c r="C69" s="55"/>
      <c r="D69" s="59"/>
      <c r="E69" s="54"/>
      <c r="F69" s="52"/>
      <c r="G69" s="54"/>
      <c r="H69" s="54">
        <f t="shared" si="5"/>
        <v>0</v>
      </c>
      <c r="I69" s="202"/>
      <c r="J69" s="177"/>
      <c r="K69" s="177">
        <f t="shared" si="1"/>
        <v>0</v>
      </c>
    </row>
    <row r="70" spans="1:11" s="176" customFormat="1" ht="24" customHeight="1" x14ac:dyDescent="0.15">
      <c r="A70" s="100"/>
      <c r="B70" s="162"/>
      <c r="C70" s="102"/>
      <c r="D70" s="103"/>
      <c r="E70" s="104"/>
      <c r="F70" s="111"/>
      <c r="G70" s="104"/>
      <c r="H70" s="54">
        <f t="shared" si="5"/>
        <v>0</v>
      </c>
      <c r="I70" s="202"/>
      <c r="J70" s="177"/>
      <c r="K70" s="177">
        <f t="shared" si="1"/>
        <v>0</v>
      </c>
    </row>
  </sheetData>
  <autoFilter ref="A3:M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69:H76 H4:H43 H45:H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89" customWidth="1"/>
    <col min="2" max="2" width="17.21875" style="89" customWidth="1"/>
    <col min="3" max="3" width="19.109375" style="89" customWidth="1"/>
    <col min="4" max="4" width="18" style="89" customWidth="1"/>
    <col min="5" max="5" width="23.77734375" style="89" customWidth="1"/>
    <col min="6" max="6" width="2.5546875" style="130" customWidth="1"/>
    <col min="7" max="7" width="5.33203125" style="141" hidden="1" customWidth="1"/>
    <col min="8" max="8" width="5.33203125" style="142" hidden="1" customWidth="1"/>
    <col min="9" max="9" width="7.5546875" style="143" hidden="1" customWidth="1"/>
    <col min="10" max="10" width="26.77734375" style="144" hidden="1" customWidth="1"/>
    <col min="11" max="11" width="10.33203125" style="145" hidden="1" customWidth="1"/>
    <col min="12" max="12" width="6.5546875" style="145" hidden="1" customWidth="1"/>
    <col min="13" max="14" width="5" style="145" hidden="1" customWidth="1"/>
    <col min="15" max="15" width="8.5546875" style="142" hidden="1" customWidth="1"/>
    <col min="16" max="16" width="7.77734375" style="146" hidden="1" customWidth="1"/>
    <col min="17" max="17" width="23.6640625" style="147" hidden="1" customWidth="1"/>
    <col min="18" max="18" width="6.88671875" style="145" hidden="1" customWidth="1"/>
    <col min="19" max="19" width="11.109375" style="141" hidden="1" customWidth="1"/>
    <col min="20" max="34" width="8.88671875" style="130" hidden="1" customWidth="1"/>
    <col min="35" max="39" width="0" style="130" hidden="1" customWidth="1"/>
    <col min="40" max="16384" width="8.88671875" style="130"/>
  </cols>
  <sheetData>
    <row r="1" spans="1:36" s="131" customFormat="1" ht="36" customHeight="1" x14ac:dyDescent="0.15">
      <c r="A1" s="73" t="s">
        <v>19</v>
      </c>
      <c r="B1" s="73"/>
      <c r="C1" s="73"/>
      <c r="D1" s="73"/>
      <c r="E1" s="73"/>
      <c r="G1" s="324"/>
      <c r="H1" s="325" t="s">
        <v>285</v>
      </c>
      <c r="I1" s="325" t="s">
        <v>286</v>
      </c>
      <c r="J1" s="326">
        <v>1</v>
      </c>
      <c r="K1" s="326">
        <v>4</v>
      </c>
      <c r="L1" s="326">
        <v>5</v>
      </c>
      <c r="M1" s="324"/>
      <c r="N1" s="326">
        <v>6</v>
      </c>
      <c r="O1" s="324"/>
      <c r="P1" s="327"/>
      <c r="Q1" s="326">
        <v>7</v>
      </c>
      <c r="R1" s="328">
        <v>13</v>
      </c>
      <c r="S1" s="328">
        <v>12</v>
      </c>
      <c r="W1" s="285">
        <v>2</v>
      </c>
      <c r="X1" s="286">
        <v>9</v>
      </c>
      <c r="Y1" s="285">
        <v>3</v>
      </c>
      <c r="AB1" s="287" t="s">
        <v>283</v>
      </c>
      <c r="AC1" s="286">
        <v>11</v>
      </c>
      <c r="AD1" s="287" t="s">
        <v>284</v>
      </c>
      <c r="AJ1" s="287">
        <v>10</v>
      </c>
    </row>
    <row r="2" spans="1:36" s="78" customFormat="1" ht="24" customHeight="1" thickBot="1" x14ac:dyDescent="0.2">
      <c r="A2" s="74" t="s">
        <v>99</v>
      </c>
      <c r="B2" s="75"/>
      <c r="C2" s="76"/>
      <c r="D2" s="76"/>
      <c r="E2" s="77" t="s">
        <v>89</v>
      </c>
      <c r="G2" s="329" t="s">
        <v>261</v>
      </c>
      <c r="H2" s="330" t="s">
        <v>262</v>
      </c>
      <c r="I2" s="331" t="s">
        <v>263</v>
      </c>
      <c r="J2" s="332" t="s">
        <v>264</v>
      </c>
      <c r="K2" s="333" t="s">
        <v>265</v>
      </c>
      <c r="L2" s="334" t="s">
        <v>266</v>
      </c>
      <c r="M2" s="335" t="s">
        <v>267</v>
      </c>
      <c r="N2" s="336" t="s">
        <v>268</v>
      </c>
      <c r="O2" s="337" t="s">
        <v>269</v>
      </c>
      <c r="P2" s="335" t="s">
        <v>270</v>
      </c>
      <c r="Q2" s="338" t="s">
        <v>135</v>
      </c>
      <c r="R2" s="339" t="s">
        <v>138</v>
      </c>
      <c r="S2" s="340" t="s">
        <v>134</v>
      </c>
      <c r="T2" s="337" t="s">
        <v>178</v>
      </c>
      <c r="U2" s="341" t="s">
        <v>271</v>
      </c>
      <c r="V2" s="342" t="s">
        <v>272</v>
      </c>
      <c r="W2" s="343" t="s">
        <v>136</v>
      </c>
      <c r="X2" s="344" t="s">
        <v>273</v>
      </c>
      <c r="Y2" s="345" t="s">
        <v>137</v>
      </c>
      <c r="Z2" s="346" t="s">
        <v>274</v>
      </c>
      <c r="AA2" s="347" t="s">
        <v>275</v>
      </c>
      <c r="AB2" s="288" t="s">
        <v>276</v>
      </c>
      <c r="AC2" s="290" t="s">
        <v>277</v>
      </c>
      <c r="AD2" s="289" t="s">
        <v>278</v>
      </c>
      <c r="AE2" s="235" t="s">
        <v>279</v>
      </c>
      <c r="AF2" s="236" t="s">
        <v>280</v>
      </c>
      <c r="AG2" s="237" t="s">
        <v>281</v>
      </c>
      <c r="AH2" s="238" t="s">
        <v>282</v>
      </c>
    </row>
    <row r="3" spans="1:36" s="80" customFormat="1" ht="24" customHeight="1" thickTop="1" x14ac:dyDescent="0.15">
      <c r="A3" s="508" t="s">
        <v>48</v>
      </c>
      <c r="B3" s="79" t="s">
        <v>49</v>
      </c>
      <c r="C3" s="511" t="s">
        <v>604</v>
      </c>
      <c r="D3" s="512"/>
      <c r="E3" s="513"/>
      <c r="G3" s="448">
        <v>57</v>
      </c>
      <c r="H3" s="256" t="s">
        <v>444</v>
      </c>
      <c r="I3" s="257" t="s">
        <v>472</v>
      </c>
      <c r="J3" s="258" t="s">
        <v>473</v>
      </c>
      <c r="K3" s="259">
        <v>44336</v>
      </c>
      <c r="L3" s="272" t="s">
        <v>104</v>
      </c>
      <c r="M3" s="245" t="s">
        <v>427</v>
      </c>
      <c r="N3" s="245" t="s">
        <v>430</v>
      </c>
      <c r="O3" s="273" t="s">
        <v>447</v>
      </c>
      <c r="P3" s="273" t="s">
        <v>416</v>
      </c>
      <c r="Q3" s="246" t="s">
        <v>559</v>
      </c>
      <c r="R3" s="247" t="s">
        <v>474</v>
      </c>
      <c r="S3" s="245" t="s">
        <v>475</v>
      </c>
      <c r="T3" s="245" t="s">
        <v>476</v>
      </c>
      <c r="U3" s="260" t="s">
        <v>477</v>
      </c>
      <c r="V3" s="261">
        <v>71564660</v>
      </c>
      <c r="W3" s="262">
        <v>71947425</v>
      </c>
      <c r="X3" s="262">
        <v>64901990</v>
      </c>
      <c r="Y3" s="263">
        <f t="shared" ref="Y3" si="0">X3/W3</f>
        <v>0.90207523062847628</v>
      </c>
      <c r="Z3" s="472"/>
      <c r="AA3" s="265"/>
      <c r="AB3" s="432">
        <v>44336</v>
      </c>
      <c r="AC3" s="266" t="s">
        <v>418</v>
      </c>
      <c r="AD3" s="266">
        <v>44356</v>
      </c>
      <c r="AE3" s="266" t="s">
        <v>418</v>
      </c>
      <c r="AF3" s="266" t="s">
        <v>418</v>
      </c>
      <c r="AG3" s="267" t="s">
        <v>453</v>
      </c>
      <c r="AH3" s="255" t="s">
        <v>478</v>
      </c>
      <c r="AJ3" s="473" t="s">
        <v>571</v>
      </c>
    </row>
    <row r="4" spans="1:36" s="80" customFormat="1" ht="24" customHeight="1" x14ac:dyDescent="0.15">
      <c r="A4" s="509"/>
      <c r="B4" s="81" t="s">
        <v>50</v>
      </c>
      <c r="C4" s="82">
        <v>71947425</v>
      </c>
      <c r="D4" s="83" t="s">
        <v>84</v>
      </c>
      <c r="E4" s="84" t="s">
        <v>605</v>
      </c>
      <c r="G4" s="239"/>
      <c r="H4" s="240"/>
      <c r="I4" s="241"/>
      <c r="J4" s="242"/>
      <c r="K4" s="243"/>
      <c r="L4" s="244"/>
      <c r="M4" s="245"/>
      <c r="N4" s="245"/>
      <c r="O4" s="245"/>
      <c r="P4" s="245"/>
      <c r="Q4" s="246"/>
      <c r="R4" s="247"/>
      <c r="S4" s="248"/>
      <c r="T4" s="248"/>
      <c r="U4" s="249"/>
      <c r="V4" s="250"/>
      <c r="W4" s="251"/>
      <c r="X4" s="251"/>
      <c r="Y4" s="252"/>
      <c r="Z4" s="253"/>
      <c r="AA4" s="254"/>
      <c r="AB4" s="291"/>
      <c r="AC4" s="295"/>
      <c r="AD4" s="293"/>
      <c r="AE4" s="295"/>
      <c r="AF4" s="295"/>
      <c r="AG4" s="296"/>
      <c r="AH4" s="239"/>
      <c r="AI4" s="297"/>
    </row>
    <row r="5" spans="1:36" s="80" customFormat="1" ht="24" customHeight="1" x14ac:dyDescent="0.15">
      <c r="A5" s="509"/>
      <c r="B5" s="81" t="s">
        <v>51</v>
      </c>
      <c r="C5" s="85">
        <v>0.90207523062847628</v>
      </c>
      <c r="D5" s="83" t="s">
        <v>30</v>
      </c>
      <c r="E5" s="84">
        <v>64901990</v>
      </c>
      <c r="G5" s="239"/>
      <c r="H5" s="240"/>
      <c r="I5" s="241"/>
      <c r="J5" s="242"/>
      <c r="K5" s="243"/>
      <c r="L5" s="244"/>
      <c r="M5" s="245"/>
      <c r="N5" s="245"/>
      <c r="O5" s="245"/>
      <c r="P5" s="245"/>
      <c r="Q5" s="246"/>
      <c r="R5" s="247"/>
      <c r="S5" s="248"/>
      <c r="T5" s="248"/>
      <c r="U5" s="249"/>
      <c r="V5" s="250"/>
      <c r="W5" s="251"/>
      <c r="X5" s="251"/>
      <c r="Y5" s="252"/>
      <c r="Z5" s="253"/>
      <c r="AA5" s="254"/>
      <c r="AB5" s="291"/>
      <c r="AC5" s="295"/>
      <c r="AD5" s="293"/>
      <c r="AE5" s="295"/>
      <c r="AF5" s="295"/>
      <c r="AG5" s="296"/>
      <c r="AH5" s="239"/>
      <c r="AI5" s="297"/>
    </row>
    <row r="6" spans="1:36" s="80" customFormat="1" ht="24" customHeight="1" x14ac:dyDescent="0.15">
      <c r="A6" s="509"/>
      <c r="B6" s="81" t="s">
        <v>29</v>
      </c>
      <c r="C6" s="97">
        <v>44336</v>
      </c>
      <c r="D6" s="83" t="s">
        <v>83</v>
      </c>
      <c r="E6" s="134" t="s">
        <v>570</v>
      </c>
      <c r="G6" s="239"/>
      <c r="H6" s="240"/>
      <c r="I6" s="241"/>
      <c r="J6" s="242"/>
      <c r="K6" s="243"/>
      <c r="L6" s="244"/>
      <c r="M6" s="245"/>
      <c r="N6" s="245"/>
      <c r="O6" s="245"/>
      <c r="P6" s="245"/>
      <c r="Q6" s="246"/>
      <c r="R6" s="247"/>
      <c r="S6" s="248"/>
      <c r="T6" s="248"/>
      <c r="U6" s="249"/>
      <c r="V6" s="250"/>
      <c r="W6" s="251"/>
      <c r="X6" s="251"/>
      <c r="Y6" s="252"/>
      <c r="Z6" s="253"/>
      <c r="AA6" s="254"/>
      <c r="AB6" s="291"/>
      <c r="AC6" s="295"/>
      <c r="AD6" s="293"/>
      <c r="AE6" s="295"/>
      <c r="AF6" s="295"/>
      <c r="AG6" s="296"/>
      <c r="AH6" s="239"/>
      <c r="AI6" s="297"/>
    </row>
    <row r="7" spans="1:36" s="80" customFormat="1" ht="24" customHeight="1" x14ac:dyDescent="0.15">
      <c r="A7" s="509"/>
      <c r="B7" s="81" t="s">
        <v>52</v>
      </c>
      <c r="C7" s="132" t="s">
        <v>104</v>
      </c>
      <c r="D7" s="83" t="s">
        <v>53</v>
      </c>
      <c r="E7" s="86" t="s">
        <v>107</v>
      </c>
      <c r="G7" s="255"/>
      <c r="H7" s="256"/>
      <c r="I7" s="257"/>
      <c r="J7" s="258"/>
      <c r="K7" s="259"/>
      <c r="L7" s="244"/>
      <c r="M7" s="245"/>
      <c r="N7" s="245"/>
      <c r="O7" s="245"/>
      <c r="P7" s="245"/>
      <c r="Q7" s="246"/>
      <c r="R7" s="247"/>
      <c r="S7" s="245"/>
      <c r="T7" s="245"/>
      <c r="U7" s="260"/>
      <c r="V7" s="261"/>
      <c r="W7" s="262"/>
      <c r="X7" s="262"/>
      <c r="Y7" s="263"/>
      <c r="Z7" s="264"/>
      <c r="AA7" s="265"/>
      <c r="AB7" s="292"/>
      <c r="AC7" s="284"/>
      <c r="AD7" s="294"/>
      <c r="AE7" s="284"/>
      <c r="AF7" s="284"/>
      <c r="AG7" s="267"/>
      <c r="AH7" s="255"/>
      <c r="AI7" s="297"/>
    </row>
    <row r="8" spans="1:36" s="80" customFormat="1" ht="24" customHeight="1" x14ac:dyDescent="0.15">
      <c r="A8" s="509"/>
      <c r="B8" s="81" t="s">
        <v>54</v>
      </c>
      <c r="C8" s="133" t="s">
        <v>132</v>
      </c>
      <c r="D8" s="83" t="s">
        <v>32</v>
      </c>
      <c r="E8" s="135" t="s">
        <v>606</v>
      </c>
      <c r="G8" s="255"/>
      <c r="H8" s="256"/>
      <c r="I8" s="257"/>
      <c r="J8" s="258"/>
      <c r="K8" s="259"/>
      <c r="L8" s="244"/>
      <c r="M8" s="245"/>
      <c r="N8" s="245"/>
      <c r="O8" s="245"/>
      <c r="P8" s="245"/>
      <c r="Q8" s="246"/>
      <c r="R8" s="247"/>
      <c r="S8" s="245"/>
      <c r="T8" s="245"/>
      <c r="U8" s="260"/>
      <c r="V8" s="261"/>
      <c r="W8" s="262"/>
      <c r="X8" s="262"/>
      <c r="Y8" s="263"/>
      <c r="Z8" s="264"/>
      <c r="AA8" s="265"/>
      <c r="AB8" s="292"/>
      <c r="AC8" s="284"/>
      <c r="AD8" s="294"/>
      <c r="AE8" s="284"/>
      <c r="AF8" s="284"/>
      <c r="AG8" s="267"/>
      <c r="AH8" s="255"/>
      <c r="AI8" s="297"/>
    </row>
    <row r="9" spans="1:36" s="80" customFormat="1" ht="24" customHeight="1" thickBot="1" x14ac:dyDescent="0.2">
      <c r="A9" s="510"/>
      <c r="B9" s="87" t="s">
        <v>55</v>
      </c>
      <c r="C9" s="96" t="s">
        <v>558</v>
      </c>
      <c r="D9" s="88" t="s">
        <v>56</v>
      </c>
      <c r="E9" s="136" t="s">
        <v>607</v>
      </c>
      <c r="G9" s="298"/>
      <c r="H9" s="299"/>
      <c r="I9" s="300"/>
      <c r="J9" s="301"/>
      <c r="K9" s="302"/>
      <c r="L9" s="303"/>
      <c r="M9" s="304"/>
      <c r="N9" s="304"/>
      <c r="O9" s="304"/>
      <c r="P9" s="304"/>
      <c r="Q9" s="305"/>
      <c r="R9" s="306"/>
      <c r="S9" s="304"/>
      <c r="T9" s="304"/>
      <c r="U9" s="307"/>
      <c r="V9" s="308"/>
      <c r="W9" s="309"/>
      <c r="X9" s="309"/>
      <c r="Y9" s="310"/>
      <c r="Z9" s="311"/>
      <c r="AA9" s="312"/>
      <c r="AB9" s="313"/>
      <c r="AC9" s="314"/>
      <c r="AD9" s="315"/>
      <c r="AE9" s="314"/>
      <c r="AF9" s="314"/>
      <c r="AG9" s="316"/>
      <c r="AH9" s="298"/>
      <c r="AI9" s="297"/>
    </row>
    <row r="10" spans="1:36" s="80" customFormat="1" ht="24" customHeight="1" thickTop="1" x14ac:dyDescent="0.15">
      <c r="A10" s="508" t="s">
        <v>48</v>
      </c>
      <c r="B10" s="79" t="s">
        <v>49</v>
      </c>
      <c r="C10" s="511" t="s">
        <v>370</v>
      </c>
      <c r="D10" s="512"/>
      <c r="E10" s="513"/>
      <c r="G10" s="448">
        <v>59</v>
      </c>
      <c r="H10" s="256" t="s">
        <v>467</v>
      </c>
      <c r="I10" s="257" t="s">
        <v>479</v>
      </c>
      <c r="J10" s="258" t="s">
        <v>468</v>
      </c>
      <c r="K10" s="259">
        <v>44343</v>
      </c>
      <c r="L10" s="272" t="s">
        <v>104</v>
      </c>
      <c r="M10" s="245" t="s">
        <v>427</v>
      </c>
      <c r="N10" s="245" t="s">
        <v>415</v>
      </c>
      <c r="O10" s="273" t="s">
        <v>447</v>
      </c>
      <c r="P10" s="273" t="s">
        <v>416</v>
      </c>
      <c r="Q10" s="246" t="s">
        <v>561</v>
      </c>
      <c r="R10" s="247" t="s">
        <v>480</v>
      </c>
      <c r="S10" s="245" t="s">
        <v>595</v>
      </c>
      <c r="T10" s="245" t="s">
        <v>469</v>
      </c>
      <c r="U10" s="260" t="s">
        <v>481</v>
      </c>
      <c r="V10" s="261">
        <v>73000000</v>
      </c>
      <c r="W10" s="262">
        <v>72218575</v>
      </c>
      <c r="X10" s="262">
        <v>63431500</v>
      </c>
      <c r="Y10" s="263">
        <f t="shared" ref="Y10" si="1">X10/W10</f>
        <v>0.87832666318879871</v>
      </c>
      <c r="Z10" s="472"/>
      <c r="AA10" s="265"/>
      <c r="AB10" s="432">
        <v>44354</v>
      </c>
      <c r="AC10" s="266" t="s">
        <v>418</v>
      </c>
      <c r="AD10" s="266">
        <v>44356</v>
      </c>
      <c r="AE10" s="266" t="s">
        <v>418</v>
      </c>
      <c r="AF10" s="266" t="s">
        <v>418</v>
      </c>
      <c r="AG10" s="267" t="s">
        <v>470</v>
      </c>
      <c r="AH10" s="255" t="s">
        <v>471</v>
      </c>
      <c r="AJ10" s="80" t="s">
        <v>573</v>
      </c>
    </row>
    <row r="11" spans="1:36" s="80" customFormat="1" ht="24" customHeight="1" x14ac:dyDescent="0.15">
      <c r="A11" s="509"/>
      <c r="B11" s="81" t="s">
        <v>50</v>
      </c>
      <c r="C11" s="82">
        <v>72218575</v>
      </c>
      <c r="D11" s="83" t="s">
        <v>84</v>
      </c>
      <c r="E11" s="84" t="s">
        <v>608</v>
      </c>
      <c r="G11" s="255"/>
      <c r="H11" s="256"/>
      <c r="I11" s="257"/>
      <c r="J11" s="258"/>
      <c r="K11" s="259"/>
      <c r="L11" s="244"/>
      <c r="M11" s="245"/>
      <c r="N11" s="245"/>
      <c r="O11" s="245"/>
      <c r="P11" s="245"/>
      <c r="Q11" s="246"/>
      <c r="R11" s="247"/>
      <c r="S11" s="245"/>
      <c r="T11" s="245"/>
      <c r="U11" s="260"/>
      <c r="V11" s="261"/>
      <c r="W11" s="262"/>
      <c r="X11" s="262"/>
      <c r="Y11" s="263"/>
      <c r="Z11" s="264"/>
      <c r="AA11" s="265"/>
      <c r="AB11" s="292"/>
      <c r="AC11" s="266"/>
      <c r="AD11" s="294"/>
      <c r="AE11" s="266"/>
      <c r="AF11" s="266"/>
      <c r="AG11" s="267"/>
      <c r="AH11" s="255"/>
    </row>
    <row r="12" spans="1:36" s="80" customFormat="1" ht="24" customHeight="1" x14ac:dyDescent="0.15">
      <c r="A12" s="509"/>
      <c r="B12" s="81" t="s">
        <v>51</v>
      </c>
      <c r="C12" s="85">
        <v>0.87832666318879871</v>
      </c>
      <c r="D12" s="83" t="s">
        <v>30</v>
      </c>
      <c r="E12" s="84">
        <v>63431500</v>
      </c>
      <c r="G12" s="255"/>
      <c r="H12" s="256"/>
      <c r="I12" s="257"/>
      <c r="J12" s="258"/>
      <c r="K12" s="259"/>
      <c r="L12" s="244"/>
      <c r="M12" s="245"/>
      <c r="N12" s="245"/>
      <c r="O12" s="245"/>
      <c r="P12" s="245"/>
      <c r="Q12" s="246"/>
      <c r="R12" s="247"/>
      <c r="S12" s="245"/>
      <c r="T12" s="245"/>
      <c r="U12" s="260"/>
      <c r="V12" s="261"/>
      <c r="W12" s="262"/>
      <c r="X12" s="262"/>
      <c r="Y12" s="263"/>
      <c r="Z12" s="264"/>
      <c r="AA12" s="265"/>
      <c r="AB12" s="292"/>
      <c r="AC12" s="266"/>
      <c r="AD12" s="294"/>
      <c r="AE12" s="266"/>
      <c r="AF12" s="266"/>
      <c r="AG12" s="267"/>
      <c r="AH12" s="255"/>
    </row>
    <row r="13" spans="1:36" s="80" customFormat="1" ht="24" customHeight="1" x14ac:dyDescent="0.15">
      <c r="A13" s="509"/>
      <c r="B13" s="81" t="s">
        <v>29</v>
      </c>
      <c r="C13" s="97">
        <v>44343</v>
      </c>
      <c r="D13" s="83" t="s">
        <v>83</v>
      </c>
      <c r="E13" s="134" t="s">
        <v>572</v>
      </c>
      <c r="G13" s="255"/>
      <c r="H13" s="256"/>
      <c r="I13" s="257"/>
      <c r="J13" s="258"/>
      <c r="K13" s="259"/>
      <c r="L13" s="244"/>
      <c r="M13" s="245"/>
      <c r="N13" s="245"/>
      <c r="O13" s="245"/>
      <c r="P13" s="245"/>
      <c r="Q13" s="246"/>
      <c r="R13" s="247"/>
      <c r="S13" s="245"/>
      <c r="T13" s="245"/>
      <c r="U13" s="260"/>
      <c r="V13" s="261"/>
      <c r="W13" s="262"/>
      <c r="X13" s="262"/>
      <c r="Y13" s="263"/>
      <c r="Z13" s="264"/>
      <c r="AA13" s="265"/>
      <c r="AB13" s="292"/>
      <c r="AC13" s="266"/>
      <c r="AD13" s="294"/>
      <c r="AE13" s="266"/>
      <c r="AF13" s="266"/>
      <c r="AG13" s="267"/>
      <c r="AH13" s="255"/>
    </row>
    <row r="14" spans="1:36" s="80" customFormat="1" ht="24" customHeight="1" x14ac:dyDescent="0.15">
      <c r="A14" s="509"/>
      <c r="B14" s="81" t="s">
        <v>52</v>
      </c>
      <c r="C14" s="132" t="s">
        <v>104</v>
      </c>
      <c r="D14" s="83" t="s">
        <v>53</v>
      </c>
      <c r="E14" s="86" t="s">
        <v>107</v>
      </c>
      <c r="G14" s="255"/>
      <c r="H14" s="256"/>
      <c r="I14" s="257"/>
      <c r="J14" s="258"/>
      <c r="K14" s="259"/>
      <c r="L14" s="244"/>
      <c r="M14" s="245"/>
      <c r="N14" s="245"/>
      <c r="O14" s="245"/>
      <c r="P14" s="245"/>
      <c r="Q14" s="246"/>
      <c r="R14" s="247"/>
      <c r="S14" s="245"/>
      <c r="T14" s="245"/>
      <c r="U14" s="260"/>
      <c r="V14" s="261"/>
      <c r="W14" s="262"/>
      <c r="X14" s="262"/>
      <c r="Y14" s="263"/>
      <c r="Z14" s="264"/>
      <c r="AA14" s="265"/>
      <c r="AB14" s="292"/>
      <c r="AC14" s="266"/>
      <c r="AD14" s="294"/>
      <c r="AE14" s="266"/>
      <c r="AF14" s="266"/>
      <c r="AG14" s="267"/>
      <c r="AH14" s="255"/>
    </row>
    <row r="15" spans="1:36" s="80" customFormat="1" ht="24" customHeight="1" x14ac:dyDescent="0.15">
      <c r="A15" s="509"/>
      <c r="B15" s="81" t="s">
        <v>54</v>
      </c>
      <c r="C15" s="133" t="s">
        <v>386</v>
      </c>
      <c r="D15" s="83" t="s">
        <v>32</v>
      </c>
      <c r="E15" s="135" t="s">
        <v>594</v>
      </c>
      <c r="G15" s="255"/>
      <c r="H15" s="256"/>
      <c r="I15" s="257"/>
      <c r="J15" s="258"/>
      <c r="K15" s="259"/>
      <c r="L15" s="244"/>
      <c r="M15" s="245"/>
      <c r="N15" s="245"/>
      <c r="O15" s="245"/>
      <c r="P15" s="245"/>
      <c r="Q15" s="246"/>
      <c r="R15" s="247"/>
      <c r="S15" s="245"/>
      <c r="T15" s="245"/>
      <c r="U15" s="260"/>
      <c r="V15" s="368"/>
      <c r="W15" s="317"/>
      <c r="X15" s="317"/>
      <c r="Y15" s="369"/>
      <c r="Z15" s="264"/>
      <c r="AA15" s="265"/>
      <c r="AB15" s="292"/>
      <c r="AC15" s="266"/>
      <c r="AD15" s="294"/>
      <c r="AE15" s="266"/>
      <c r="AF15" s="266"/>
      <c r="AG15" s="267"/>
      <c r="AH15" s="255"/>
    </row>
    <row r="16" spans="1:36" s="80" customFormat="1" ht="24" customHeight="1" thickBot="1" x14ac:dyDescent="0.2">
      <c r="A16" s="510"/>
      <c r="B16" s="87" t="s">
        <v>55</v>
      </c>
      <c r="C16" s="96" t="s">
        <v>560</v>
      </c>
      <c r="D16" s="88" t="s">
        <v>56</v>
      </c>
      <c r="E16" s="136" t="s">
        <v>609</v>
      </c>
      <c r="G16" s="298"/>
      <c r="H16" s="299"/>
      <c r="I16" s="300"/>
      <c r="J16" s="301"/>
      <c r="K16" s="302"/>
      <c r="L16" s="303"/>
      <c r="M16" s="304"/>
      <c r="N16" s="304"/>
      <c r="O16" s="304"/>
      <c r="P16" s="304"/>
      <c r="Q16" s="305"/>
      <c r="R16" s="306"/>
      <c r="S16" s="304"/>
      <c r="T16" s="304"/>
      <c r="U16" s="372"/>
      <c r="V16" s="373"/>
      <c r="W16" s="374"/>
      <c r="X16" s="374"/>
      <c r="Y16" s="375"/>
      <c r="Z16" s="376"/>
      <c r="AA16" s="312"/>
      <c r="AB16" s="313"/>
      <c r="AC16" s="377"/>
      <c r="AD16" s="315"/>
      <c r="AE16" s="377"/>
      <c r="AF16" s="377"/>
      <c r="AG16" s="316"/>
      <c r="AH16" s="298"/>
    </row>
    <row r="17" spans="1:36" s="80" customFormat="1" ht="24" customHeight="1" thickTop="1" x14ac:dyDescent="0.15">
      <c r="A17" s="508" t="s">
        <v>48</v>
      </c>
      <c r="B17" s="79" t="s">
        <v>49</v>
      </c>
      <c r="C17" s="511" t="s">
        <v>385</v>
      </c>
      <c r="D17" s="512"/>
      <c r="E17" s="513"/>
      <c r="G17" s="429">
        <v>61</v>
      </c>
      <c r="H17" s="268" t="s">
        <v>482</v>
      </c>
      <c r="I17" s="269" t="s">
        <v>483</v>
      </c>
      <c r="J17" s="270" t="s">
        <v>484</v>
      </c>
      <c r="K17" s="271">
        <v>44350</v>
      </c>
      <c r="L17" s="272" t="s">
        <v>104</v>
      </c>
      <c r="M17" s="273" t="s">
        <v>485</v>
      </c>
      <c r="N17" s="273" t="s">
        <v>486</v>
      </c>
      <c r="O17" s="273" t="s">
        <v>487</v>
      </c>
      <c r="P17" s="273" t="s">
        <v>488</v>
      </c>
      <c r="Q17" s="274" t="s">
        <v>562</v>
      </c>
      <c r="R17" s="275" t="s">
        <v>489</v>
      </c>
      <c r="S17" s="273" t="s">
        <v>490</v>
      </c>
      <c r="T17" s="273" t="s">
        <v>491</v>
      </c>
      <c r="U17" s="276" t="s">
        <v>492</v>
      </c>
      <c r="V17" s="277">
        <v>82049000</v>
      </c>
      <c r="W17" s="278">
        <v>81550825</v>
      </c>
      <c r="X17" s="278">
        <v>71577630</v>
      </c>
      <c r="Y17" s="279">
        <f t="shared" ref="Y17" si="2">X17/W17</f>
        <v>0.87770577428247964</v>
      </c>
      <c r="Z17" s="280"/>
      <c r="AA17" s="281"/>
      <c r="AB17" s="282">
        <v>44351</v>
      </c>
      <c r="AC17" s="266" t="s">
        <v>493</v>
      </c>
      <c r="AD17" s="283">
        <v>44374</v>
      </c>
      <c r="AE17" s="266" t="s">
        <v>494</v>
      </c>
      <c r="AF17" s="266" t="s">
        <v>494</v>
      </c>
      <c r="AG17" s="267" t="s">
        <v>495</v>
      </c>
      <c r="AH17" s="255" t="s">
        <v>496</v>
      </c>
      <c r="AJ17" s="80" t="s">
        <v>575</v>
      </c>
    </row>
    <row r="18" spans="1:36" s="80" customFormat="1" ht="24" customHeight="1" x14ac:dyDescent="0.15">
      <c r="A18" s="509"/>
      <c r="B18" s="81" t="s">
        <v>50</v>
      </c>
      <c r="C18" s="82">
        <v>81550825</v>
      </c>
      <c r="D18" s="83" t="s">
        <v>84</v>
      </c>
      <c r="E18" s="84" t="s">
        <v>610</v>
      </c>
      <c r="G18" s="348"/>
      <c r="H18" s="352"/>
      <c r="I18" s="318"/>
      <c r="J18" s="318"/>
      <c r="K18" s="353"/>
      <c r="L18" s="352"/>
      <c r="M18" s="318"/>
      <c r="N18" s="318"/>
      <c r="O18" s="318"/>
      <c r="P18" s="318"/>
      <c r="Q18" s="353"/>
      <c r="R18" s="352"/>
      <c r="S18" s="318"/>
      <c r="T18" s="318"/>
      <c r="U18" s="353"/>
      <c r="V18" s="352"/>
      <c r="W18" s="318"/>
      <c r="X18" s="318"/>
      <c r="Y18" s="353"/>
      <c r="Z18" s="352"/>
      <c r="AA18" s="353"/>
      <c r="AB18" s="352"/>
      <c r="AC18" s="318"/>
      <c r="AD18" s="318"/>
      <c r="AE18" s="318"/>
      <c r="AF18" s="318"/>
      <c r="AG18" s="353"/>
      <c r="AH18" s="323"/>
    </row>
    <row r="19" spans="1:36" s="80" customFormat="1" ht="24" customHeight="1" x14ac:dyDescent="0.15">
      <c r="A19" s="509"/>
      <c r="B19" s="81" t="s">
        <v>51</v>
      </c>
      <c r="C19" s="85">
        <v>0.87770577428247964</v>
      </c>
      <c r="D19" s="83" t="s">
        <v>30</v>
      </c>
      <c r="E19" s="84">
        <v>71577630</v>
      </c>
      <c r="G19" s="348"/>
      <c r="H19" s="352"/>
      <c r="I19" s="318"/>
      <c r="J19" s="318"/>
      <c r="K19" s="353"/>
      <c r="L19" s="352"/>
      <c r="M19" s="318"/>
      <c r="N19" s="318"/>
      <c r="O19" s="318"/>
      <c r="P19" s="318"/>
      <c r="Q19" s="353"/>
      <c r="R19" s="352"/>
      <c r="S19" s="318"/>
      <c r="T19" s="318"/>
      <c r="U19" s="353"/>
      <c r="V19" s="352"/>
      <c r="W19" s="318"/>
      <c r="X19" s="318"/>
      <c r="Y19" s="353"/>
      <c r="Z19" s="352"/>
      <c r="AA19" s="353"/>
      <c r="AB19" s="352"/>
      <c r="AC19" s="318"/>
      <c r="AD19" s="318"/>
      <c r="AE19" s="318"/>
      <c r="AF19" s="318"/>
      <c r="AG19" s="353"/>
      <c r="AH19" s="323"/>
    </row>
    <row r="20" spans="1:36" s="80" customFormat="1" ht="24" customHeight="1" x14ac:dyDescent="0.15">
      <c r="A20" s="509"/>
      <c r="B20" s="81" t="s">
        <v>29</v>
      </c>
      <c r="C20" s="97">
        <v>44350</v>
      </c>
      <c r="D20" s="83" t="s">
        <v>83</v>
      </c>
      <c r="E20" s="134" t="s">
        <v>574</v>
      </c>
      <c r="G20" s="348"/>
      <c r="H20" s="352"/>
      <c r="I20" s="318"/>
      <c r="J20" s="318"/>
      <c r="K20" s="353"/>
      <c r="L20" s="352"/>
      <c r="M20" s="318"/>
      <c r="N20" s="318"/>
      <c r="O20" s="318"/>
      <c r="P20" s="318"/>
      <c r="Q20" s="353"/>
      <c r="R20" s="352"/>
      <c r="S20" s="318"/>
      <c r="T20" s="318"/>
      <c r="U20" s="353"/>
      <c r="V20" s="352"/>
      <c r="W20" s="318"/>
      <c r="X20" s="318"/>
      <c r="Y20" s="353"/>
      <c r="Z20" s="352"/>
      <c r="AA20" s="353"/>
      <c r="AB20" s="352"/>
      <c r="AC20" s="318"/>
      <c r="AD20" s="318"/>
      <c r="AE20" s="318"/>
      <c r="AF20" s="318"/>
      <c r="AG20" s="353"/>
      <c r="AH20" s="323"/>
    </row>
    <row r="21" spans="1:36" s="80" customFormat="1" ht="24" customHeight="1" x14ac:dyDescent="0.15">
      <c r="A21" s="509"/>
      <c r="B21" s="81" t="s">
        <v>52</v>
      </c>
      <c r="C21" s="132" t="s">
        <v>104</v>
      </c>
      <c r="D21" s="83" t="s">
        <v>53</v>
      </c>
      <c r="E21" s="86" t="s">
        <v>107</v>
      </c>
      <c r="G21" s="348"/>
      <c r="H21" s="352"/>
      <c r="I21" s="318"/>
      <c r="J21" s="318"/>
      <c r="K21" s="353"/>
      <c r="L21" s="352"/>
      <c r="M21" s="318"/>
      <c r="N21" s="318"/>
      <c r="O21" s="318"/>
      <c r="P21" s="318"/>
      <c r="Q21" s="353"/>
      <c r="R21" s="352"/>
      <c r="S21" s="318"/>
      <c r="T21" s="318"/>
      <c r="U21" s="353"/>
      <c r="V21" s="352"/>
      <c r="W21" s="318"/>
      <c r="X21" s="318"/>
      <c r="Y21" s="353"/>
      <c r="Z21" s="352"/>
      <c r="AA21" s="353"/>
      <c r="AB21" s="352"/>
      <c r="AC21" s="318"/>
      <c r="AD21" s="318"/>
      <c r="AE21" s="318"/>
      <c r="AF21" s="318"/>
      <c r="AG21" s="353"/>
      <c r="AH21" s="323"/>
    </row>
    <row r="22" spans="1:36" s="80" customFormat="1" ht="24" customHeight="1" x14ac:dyDescent="0.15">
      <c r="A22" s="509"/>
      <c r="B22" s="81" t="s">
        <v>54</v>
      </c>
      <c r="C22" s="133" t="s">
        <v>386</v>
      </c>
      <c r="D22" s="83" t="s">
        <v>32</v>
      </c>
      <c r="E22" s="135" t="s">
        <v>389</v>
      </c>
      <c r="G22" s="348"/>
      <c r="H22" s="352"/>
      <c r="I22" s="318"/>
      <c r="J22" s="318"/>
      <c r="K22" s="353"/>
      <c r="L22" s="352"/>
      <c r="M22" s="318"/>
      <c r="N22" s="318"/>
      <c r="O22" s="318"/>
      <c r="P22" s="318"/>
      <c r="Q22" s="353"/>
      <c r="R22" s="352"/>
      <c r="S22" s="318"/>
      <c r="T22" s="318"/>
      <c r="U22" s="353"/>
      <c r="V22" s="352"/>
      <c r="W22" s="318"/>
      <c r="X22" s="318"/>
      <c r="Y22" s="353"/>
      <c r="Z22" s="352"/>
      <c r="AA22" s="353"/>
      <c r="AB22" s="352"/>
      <c r="AC22" s="318"/>
      <c r="AD22" s="318"/>
      <c r="AE22" s="318"/>
      <c r="AF22" s="318"/>
      <c r="AG22" s="353"/>
      <c r="AH22" s="323"/>
    </row>
    <row r="23" spans="1:36" s="80" customFormat="1" ht="24" customHeight="1" thickBot="1" x14ac:dyDescent="0.2">
      <c r="A23" s="510"/>
      <c r="B23" s="87" t="s">
        <v>55</v>
      </c>
      <c r="C23" s="96" t="s">
        <v>560</v>
      </c>
      <c r="D23" s="88" t="s">
        <v>56</v>
      </c>
      <c r="E23" s="136" t="s">
        <v>388</v>
      </c>
      <c r="G23" s="371"/>
      <c r="H23" s="370"/>
      <c r="I23" s="366"/>
      <c r="J23" s="366"/>
      <c r="K23" s="367"/>
      <c r="L23" s="370"/>
      <c r="M23" s="366"/>
      <c r="N23" s="366"/>
      <c r="O23" s="366"/>
      <c r="P23" s="366"/>
      <c r="Q23" s="367"/>
      <c r="R23" s="370"/>
      <c r="S23" s="366"/>
      <c r="T23" s="366"/>
      <c r="U23" s="367"/>
      <c r="V23" s="370"/>
      <c r="W23" s="366"/>
      <c r="X23" s="366"/>
      <c r="Y23" s="367"/>
      <c r="Z23" s="370"/>
      <c r="AA23" s="367"/>
      <c r="AB23" s="370"/>
      <c r="AC23" s="366"/>
      <c r="AD23" s="366"/>
      <c r="AE23" s="366"/>
      <c r="AF23" s="366"/>
      <c r="AG23" s="367"/>
      <c r="AH23" s="351"/>
    </row>
    <row r="24" spans="1:36" s="80" customFormat="1" ht="24" customHeight="1" thickTop="1" x14ac:dyDescent="0.15">
      <c r="A24" s="508" t="s">
        <v>48</v>
      </c>
      <c r="B24" s="79" t="s">
        <v>49</v>
      </c>
      <c r="C24" s="511" t="s">
        <v>392</v>
      </c>
      <c r="D24" s="512"/>
      <c r="E24" s="513"/>
      <c r="G24" s="429">
        <v>62</v>
      </c>
      <c r="H24" s="268" t="s">
        <v>460</v>
      </c>
      <c r="I24" s="269" t="s">
        <v>497</v>
      </c>
      <c r="J24" s="270" t="s">
        <v>498</v>
      </c>
      <c r="K24" s="271">
        <v>44355</v>
      </c>
      <c r="L24" s="272" t="s">
        <v>104</v>
      </c>
      <c r="M24" s="273" t="s">
        <v>499</v>
      </c>
      <c r="N24" s="273" t="s">
        <v>415</v>
      </c>
      <c r="O24" s="273" t="s">
        <v>420</v>
      </c>
      <c r="P24" s="273" t="s">
        <v>421</v>
      </c>
      <c r="Q24" s="274" t="s">
        <v>562</v>
      </c>
      <c r="R24" s="275" t="s">
        <v>603</v>
      </c>
      <c r="S24" s="430" t="s">
        <v>464</v>
      </c>
      <c r="T24" s="273" t="s">
        <v>500</v>
      </c>
      <c r="U24" s="276" t="s">
        <v>422</v>
      </c>
      <c r="V24" s="277">
        <v>62304000</v>
      </c>
      <c r="W24" s="278">
        <v>62582725</v>
      </c>
      <c r="X24" s="278">
        <v>54924930</v>
      </c>
      <c r="Y24" s="431">
        <v>0.87763000000000002</v>
      </c>
      <c r="Z24" s="280"/>
      <c r="AA24" s="281"/>
      <c r="AB24" s="282">
        <v>44357</v>
      </c>
      <c r="AC24" s="266" t="s">
        <v>418</v>
      </c>
      <c r="AD24" s="283">
        <v>44381</v>
      </c>
      <c r="AE24" s="266" t="s">
        <v>418</v>
      </c>
      <c r="AF24" s="266" t="s">
        <v>501</v>
      </c>
      <c r="AG24" s="267" t="s">
        <v>466</v>
      </c>
      <c r="AH24" s="255" t="s">
        <v>423</v>
      </c>
      <c r="AJ24" s="80" t="s">
        <v>577</v>
      </c>
    </row>
    <row r="25" spans="1:36" s="80" customFormat="1" ht="24" customHeight="1" x14ac:dyDescent="0.15">
      <c r="A25" s="509"/>
      <c r="B25" s="81" t="s">
        <v>50</v>
      </c>
      <c r="C25" s="82">
        <v>62582725</v>
      </c>
      <c r="D25" s="83" t="s">
        <v>84</v>
      </c>
      <c r="E25" s="84" t="s">
        <v>611</v>
      </c>
      <c r="G25" s="348"/>
      <c r="H25" s="352"/>
      <c r="I25" s="318"/>
      <c r="J25" s="318"/>
      <c r="K25" s="353"/>
      <c r="L25" s="352"/>
      <c r="M25" s="318"/>
      <c r="N25" s="318"/>
      <c r="O25" s="318"/>
      <c r="P25" s="318"/>
      <c r="Q25" s="353"/>
      <c r="R25" s="352"/>
      <c r="S25" s="318"/>
      <c r="T25" s="318"/>
      <c r="U25" s="353"/>
      <c r="V25" s="352"/>
      <c r="W25" s="318"/>
      <c r="X25" s="318"/>
      <c r="Y25" s="353"/>
      <c r="Z25" s="352"/>
      <c r="AA25" s="353"/>
      <c r="AB25" s="352"/>
      <c r="AC25" s="318"/>
      <c r="AD25" s="318"/>
      <c r="AE25" s="318"/>
      <c r="AF25" s="318"/>
      <c r="AG25" s="353"/>
      <c r="AH25" s="323"/>
    </row>
    <row r="26" spans="1:36" s="80" customFormat="1" ht="24" customHeight="1" x14ac:dyDescent="0.15">
      <c r="A26" s="509"/>
      <c r="B26" s="81" t="s">
        <v>51</v>
      </c>
      <c r="C26" s="85">
        <v>0.87763000000000002</v>
      </c>
      <c r="D26" s="83" t="s">
        <v>30</v>
      </c>
      <c r="E26" s="84">
        <v>54924930</v>
      </c>
      <c r="G26" s="348"/>
      <c r="H26" s="352"/>
      <c r="I26" s="318"/>
      <c r="J26" s="318"/>
      <c r="K26" s="353"/>
      <c r="L26" s="352"/>
      <c r="M26" s="318"/>
      <c r="N26" s="318"/>
      <c r="O26" s="318"/>
      <c r="P26" s="318"/>
      <c r="Q26" s="353"/>
      <c r="R26" s="352"/>
      <c r="S26" s="318"/>
      <c r="T26" s="318"/>
      <c r="U26" s="353"/>
      <c r="V26" s="352"/>
      <c r="W26" s="318"/>
      <c r="X26" s="318"/>
      <c r="Y26" s="353"/>
      <c r="Z26" s="352"/>
      <c r="AA26" s="353"/>
      <c r="AB26" s="352"/>
      <c r="AC26" s="318"/>
      <c r="AD26" s="318"/>
      <c r="AE26" s="318"/>
      <c r="AF26" s="318"/>
      <c r="AG26" s="353"/>
      <c r="AH26" s="323"/>
    </row>
    <row r="27" spans="1:36" s="80" customFormat="1" ht="24" customHeight="1" x14ac:dyDescent="0.15">
      <c r="A27" s="509"/>
      <c r="B27" s="81" t="s">
        <v>29</v>
      </c>
      <c r="C27" s="97">
        <v>44355</v>
      </c>
      <c r="D27" s="83" t="s">
        <v>83</v>
      </c>
      <c r="E27" s="134" t="s">
        <v>576</v>
      </c>
      <c r="G27" s="348"/>
      <c r="H27" s="352"/>
      <c r="I27" s="318"/>
      <c r="J27" s="318"/>
      <c r="K27" s="353"/>
      <c r="L27" s="352"/>
      <c r="M27" s="318"/>
      <c r="N27" s="318"/>
      <c r="O27" s="318"/>
      <c r="P27" s="318"/>
      <c r="Q27" s="353"/>
      <c r="R27" s="352"/>
      <c r="S27" s="318"/>
      <c r="T27" s="318"/>
      <c r="U27" s="353"/>
      <c r="V27" s="352"/>
      <c r="W27" s="318"/>
      <c r="X27" s="318"/>
      <c r="Y27" s="353"/>
      <c r="Z27" s="352"/>
      <c r="AA27" s="353"/>
      <c r="AB27" s="352"/>
      <c r="AC27" s="318"/>
      <c r="AD27" s="318"/>
      <c r="AE27" s="318"/>
      <c r="AF27" s="318"/>
      <c r="AG27" s="353"/>
      <c r="AH27" s="323"/>
    </row>
    <row r="28" spans="1:36" s="80" customFormat="1" ht="24" customHeight="1" x14ac:dyDescent="0.15">
      <c r="A28" s="509"/>
      <c r="B28" s="81" t="s">
        <v>52</v>
      </c>
      <c r="C28" s="132" t="s">
        <v>104</v>
      </c>
      <c r="D28" s="83" t="s">
        <v>53</v>
      </c>
      <c r="E28" s="86" t="s">
        <v>107</v>
      </c>
      <c r="G28" s="348"/>
      <c r="H28" s="352"/>
      <c r="I28" s="318"/>
      <c r="J28" s="318"/>
      <c r="K28" s="353"/>
      <c r="L28" s="352"/>
      <c r="M28" s="318"/>
      <c r="N28" s="318"/>
      <c r="O28" s="318"/>
      <c r="P28" s="318"/>
      <c r="Q28" s="353"/>
      <c r="R28" s="352"/>
      <c r="S28" s="318"/>
      <c r="T28" s="318"/>
      <c r="U28" s="353"/>
      <c r="V28" s="352"/>
      <c r="W28" s="318"/>
      <c r="X28" s="318"/>
      <c r="Y28" s="353"/>
      <c r="Z28" s="352"/>
      <c r="AA28" s="353"/>
      <c r="AB28" s="352"/>
      <c r="AC28" s="318"/>
      <c r="AD28" s="318"/>
      <c r="AE28" s="318"/>
      <c r="AF28" s="318"/>
      <c r="AG28" s="353"/>
      <c r="AH28" s="323"/>
      <c r="AI28" s="130"/>
      <c r="AJ28" s="130"/>
    </row>
    <row r="29" spans="1:36" s="80" customFormat="1" ht="24" customHeight="1" x14ac:dyDescent="0.15">
      <c r="A29" s="509"/>
      <c r="B29" s="81" t="s">
        <v>54</v>
      </c>
      <c r="C29" s="133" t="s">
        <v>386</v>
      </c>
      <c r="D29" s="83" t="s">
        <v>32</v>
      </c>
      <c r="E29" s="135" t="s">
        <v>394</v>
      </c>
      <c r="G29" s="348"/>
      <c r="H29" s="352"/>
      <c r="I29" s="318"/>
      <c r="J29" s="318"/>
      <c r="K29" s="353"/>
      <c r="L29" s="352"/>
      <c r="M29" s="318"/>
      <c r="N29" s="318"/>
      <c r="O29" s="318"/>
      <c r="P29" s="318"/>
      <c r="Q29" s="353"/>
      <c r="R29" s="352"/>
      <c r="S29" s="318"/>
      <c r="T29" s="318"/>
      <c r="U29" s="353"/>
      <c r="V29" s="352"/>
      <c r="W29" s="318"/>
      <c r="X29" s="318"/>
      <c r="Y29" s="353"/>
      <c r="Z29" s="352"/>
      <c r="AA29" s="353"/>
      <c r="AB29" s="352"/>
      <c r="AC29" s="318"/>
      <c r="AD29" s="318"/>
      <c r="AE29" s="318"/>
      <c r="AF29" s="318"/>
      <c r="AG29" s="353"/>
      <c r="AH29" s="323"/>
      <c r="AI29" s="130"/>
      <c r="AJ29" s="130"/>
    </row>
    <row r="30" spans="1:36" s="80" customFormat="1" ht="24" customHeight="1" thickBot="1" x14ac:dyDescent="0.2">
      <c r="A30" s="510"/>
      <c r="B30" s="87" t="s">
        <v>55</v>
      </c>
      <c r="C30" s="96" t="s">
        <v>560</v>
      </c>
      <c r="D30" s="88" t="s">
        <v>56</v>
      </c>
      <c r="E30" s="136" t="s">
        <v>602</v>
      </c>
      <c r="G30" s="371"/>
      <c r="H30" s="370"/>
      <c r="I30" s="366"/>
      <c r="J30" s="366"/>
      <c r="K30" s="367"/>
      <c r="L30" s="370"/>
      <c r="M30" s="366"/>
      <c r="N30" s="366"/>
      <c r="O30" s="366"/>
      <c r="P30" s="366"/>
      <c r="Q30" s="367"/>
      <c r="R30" s="370"/>
      <c r="S30" s="366"/>
      <c r="T30" s="366"/>
      <c r="U30" s="367"/>
      <c r="V30" s="370"/>
      <c r="W30" s="366"/>
      <c r="X30" s="366"/>
      <c r="Y30" s="367"/>
      <c r="Z30" s="370"/>
      <c r="AA30" s="367"/>
      <c r="AB30" s="370"/>
      <c r="AC30" s="366"/>
      <c r="AD30" s="366"/>
      <c r="AE30" s="366"/>
      <c r="AF30" s="366"/>
      <c r="AG30" s="367"/>
      <c r="AH30" s="351"/>
      <c r="AI30" s="130"/>
      <c r="AJ30" s="130"/>
    </row>
    <row r="31" spans="1:36" ht="24" customHeight="1" thickTop="1" x14ac:dyDescent="0.15">
      <c r="A31" s="508" t="s">
        <v>48</v>
      </c>
      <c r="B31" s="79" t="s">
        <v>49</v>
      </c>
      <c r="C31" s="511" t="s">
        <v>380</v>
      </c>
      <c r="D31" s="512"/>
      <c r="E31" s="513"/>
      <c r="G31" s="255">
        <v>63</v>
      </c>
      <c r="H31" s="256" t="s">
        <v>502</v>
      </c>
      <c r="I31" s="257" t="s">
        <v>503</v>
      </c>
      <c r="J31" s="258" t="s">
        <v>426</v>
      </c>
      <c r="K31" s="259">
        <v>44356</v>
      </c>
      <c r="L31" s="272" t="s">
        <v>104</v>
      </c>
      <c r="M31" s="273" t="s">
        <v>504</v>
      </c>
      <c r="N31" s="245" t="s">
        <v>505</v>
      </c>
      <c r="O31" s="245" t="s">
        <v>506</v>
      </c>
      <c r="P31" s="245" t="s">
        <v>428</v>
      </c>
      <c r="Q31" s="246" t="s">
        <v>563</v>
      </c>
      <c r="R31" s="247" t="s">
        <v>507</v>
      </c>
      <c r="S31" s="245" t="s">
        <v>508</v>
      </c>
      <c r="T31" s="245" t="s">
        <v>509</v>
      </c>
      <c r="U31" s="260" t="s">
        <v>510</v>
      </c>
      <c r="V31" s="261"/>
      <c r="W31" s="262">
        <v>4500000</v>
      </c>
      <c r="X31" s="262">
        <v>4100000</v>
      </c>
      <c r="Y31" s="263">
        <f t="shared" ref="Y31" si="3">X31/W31</f>
        <v>0.91111111111111109</v>
      </c>
      <c r="Z31" s="264"/>
      <c r="AA31" s="265" t="s">
        <v>511</v>
      </c>
      <c r="AB31" s="432">
        <v>44356</v>
      </c>
      <c r="AC31" s="266">
        <v>44369</v>
      </c>
      <c r="AD31" s="266">
        <v>44369</v>
      </c>
      <c r="AE31" s="266">
        <v>44369</v>
      </c>
      <c r="AF31" s="266">
        <v>44372</v>
      </c>
      <c r="AG31" s="267">
        <v>4100000</v>
      </c>
      <c r="AH31" s="255" t="s">
        <v>429</v>
      </c>
      <c r="AJ31" s="130" t="s">
        <v>579</v>
      </c>
    </row>
    <row r="32" spans="1:36" ht="24" customHeight="1" x14ac:dyDescent="0.15">
      <c r="A32" s="509"/>
      <c r="B32" s="81" t="s">
        <v>50</v>
      </c>
      <c r="C32" s="82">
        <v>4500000</v>
      </c>
      <c r="D32" s="83" t="s">
        <v>84</v>
      </c>
      <c r="E32" s="84" t="s">
        <v>612</v>
      </c>
      <c r="G32" s="349"/>
      <c r="H32" s="354"/>
      <c r="I32" s="137"/>
      <c r="J32" s="320"/>
      <c r="K32" s="355"/>
      <c r="L32" s="359"/>
      <c r="M32" s="138"/>
      <c r="N32" s="138"/>
      <c r="O32" s="319"/>
      <c r="P32" s="321"/>
      <c r="Q32" s="360"/>
      <c r="R32" s="359"/>
      <c r="S32" s="322"/>
      <c r="T32" s="318"/>
      <c r="U32" s="353"/>
      <c r="V32" s="352"/>
      <c r="W32" s="318"/>
      <c r="X32" s="318"/>
      <c r="Y32" s="353"/>
      <c r="Z32" s="352"/>
      <c r="AA32" s="353"/>
      <c r="AB32" s="352"/>
      <c r="AC32" s="318"/>
      <c r="AD32" s="318"/>
      <c r="AE32" s="318"/>
      <c r="AF32" s="318"/>
      <c r="AG32" s="353"/>
      <c r="AH32" s="323"/>
    </row>
    <row r="33" spans="1:36" ht="24" customHeight="1" x14ac:dyDescent="0.15">
      <c r="A33" s="509"/>
      <c r="B33" s="81" t="s">
        <v>51</v>
      </c>
      <c r="C33" s="85">
        <v>0.91111111111111109</v>
      </c>
      <c r="D33" s="83" t="s">
        <v>30</v>
      </c>
      <c r="E33" s="84">
        <v>4100000</v>
      </c>
      <c r="G33" s="349"/>
      <c r="H33" s="354"/>
      <c r="I33" s="137"/>
      <c r="J33" s="320"/>
      <c r="K33" s="355"/>
      <c r="L33" s="359"/>
      <c r="M33" s="138"/>
      <c r="N33" s="138"/>
      <c r="O33" s="319"/>
      <c r="P33" s="321"/>
      <c r="Q33" s="360"/>
      <c r="R33" s="359"/>
      <c r="S33" s="322"/>
      <c r="T33" s="318"/>
      <c r="U33" s="353"/>
      <c r="V33" s="352"/>
      <c r="W33" s="318"/>
      <c r="X33" s="318"/>
      <c r="Y33" s="353"/>
      <c r="Z33" s="352"/>
      <c r="AA33" s="353"/>
      <c r="AB33" s="352"/>
      <c r="AC33" s="318"/>
      <c r="AD33" s="318"/>
      <c r="AE33" s="318"/>
      <c r="AF33" s="318"/>
      <c r="AG33" s="353"/>
      <c r="AH33" s="323"/>
    </row>
    <row r="34" spans="1:36" ht="24" customHeight="1" x14ac:dyDescent="0.15">
      <c r="A34" s="509"/>
      <c r="B34" s="81" t="s">
        <v>29</v>
      </c>
      <c r="C34" s="97">
        <v>44356</v>
      </c>
      <c r="D34" s="83" t="s">
        <v>83</v>
      </c>
      <c r="E34" s="134" t="s">
        <v>578</v>
      </c>
      <c r="G34" s="349"/>
      <c r="H34" s="354"/>
      <c r="I34" s="137"/>
      <c r="J34" s="320"/>
      <c r="K34" s="355"/>
      <c r="L34" s="359"/>
      <c r="M34" s="138"/>
      <c r="N34" s="138"/>
      <c r="O34" s="319"/>
      <c r="P34" s="321"/>
      <c r="Q34" s="360"/>
      <c r="R34" s="359"/>
      <c r="S34" s="322"/>
      <c r="T34" s="318"/>
      <c r="U34" s="353"/>
      <c r="V34" s="352"/>
      <c r="W34" s="318"/>
      <c r="X34" s="318"/>
      <c r="Y34" s="353"/>
      <c r="Z34" s="352"/>
      <c r="AA34" s="353"/>
      <c r="AB34" s="352"/>
      <c r="AC34" s="318"/>
      <c r="AD34" s="318"/>
      <c r="AE34" s="318"/>
      <c r="AF34" s="318"/>
      <c r="AG34" s="353"/>
      <c r="AH34" s="323"/>
    </row>
    <row r="35" spans="1:36" ht="24" customHeight="1" x14ac:dyDescent="0.15">
      <c r="A35" s="509"/>
      <c r="B35" s="81" t="s">
        <v>52</v>
      </c>
      <c r="C35" s="132" t="s">
        <v>104</v>
      </c>
      <c r="D35" s="83" t="s">
        <v>53</v>
      </c>
      <c r="E35" s="86">
        <v>44369</v>
      </c>
      <c r="G35" s="349"/>
      <c r="H35" s="354"/>
      <c r="I35" s="137"/>
      <c r="J35" s="320"/>
      <c r="K35" s="355"/>
      <c r="L35" s="359"/>
      <c r="M35" s="138"/>
      <c r="N35" s="138"/>
      <c r="O35" s="319"/>
      <c r="P35" s="321"/>
      <c r="Q35" s="360"/>
      <c r="R35" s="359"/>
      <c r="S35" s="322"/>
      <c r="T35" s="318"/>
      <c r="U35" s="353"/>
      <c r="V35" s="352"/>
      <c r="W35" s="318"/>
      <c r="X35" s="318"/>
      <c r="Y35" s="353"/>
      <c r="Z35" s="352"/>
      <c r="AA35" s="353"/>
      <c r="AB35" s="352"/>
      <c r="AC35" s="318"/>
      <c r="AD35" s="318"/>
      <c r="AE35" s="318"/>
      <c r="AF35" s="318"/>
      <c r="AG35" s="353"/>
      <c r="AH35" s="323"/>
    </row>
    <row r="36" spans="1:36" ht="24" customHeight="1" x14ac:dyDescent="0.15">
      <c r="A36" s="509"/>
      <c r="B36" s="81" t="s">
        <v>54</v>
      </c>
      <c r="C36" s="133" t="s">
        <v>133</v>
      </c>
      <c r="D36" s="83" t="s">
        <v>32</v>
      </c>
      <c r="E36" s="135" t="s">
        <v>381</v>
      </c>
      <c r="G36" s="349"/>
      <c r="H36" s="354"/>
      <c r="I36" s="137"/>
      <c r="J36" s="320"/>
      <c r="K36" s="355"/>
      <c r="L36" s="359"/>
      <c r="M36" s="138"/>
      <c r="N36" s="138"/>
      <c r="O36" s="319"/>
      <c r="P36" s="321"/>
      <c r="Q36" s="360"/>
      <c r="R36" s="359"/>
      <c r="S36" s="322"/>
      <c r="T36" s="318"/>
      <c r="U36" s="353"/>
      <c r="V36" s="352"/>
      <c r="W36" s="318"/>
      <c r="X36" s="318"/>
      <c r="Y36" s="353"/>
      <c r="Z36" s="352"/>
      <c r="AA36" s="353"/>
      <c r="AB36" s="352"/>
      <c r="AC36" s="318"/>
      <c r="AD36" s="318"/>
      <c r="AE36" s="318"/>
      <c r="AF36" s="318"/>
      <c r="AG36" s="353"/>
      <c r="AH36" s="323"/>
    </row>
    <row r="37" spans="1:36" ht="24" customHeight="1" thickBot="1" x14ac:dyDescent="0.2">
      <c r="A37" s="510"/>
      <c r="B37" s="87" t="s">
        <v>55</v>
      </c>
      <c r="C37" s="96" t="s">
        <v>289</v>
      </c>
      <c r="D37" s="88" t="s">
        <v>56</v>
      </c>
      <c r="E37" s="136" t="s">
        <v>397</v>
      </c>
      <c r="G37" s="350"/>
      <c r="H37" s="356"/>
      <c r="I37" s="139"/>
      <c r="J37" s="357"/>
      <c r="K37" s="358"/>
      <c r="L37" s="361"/>
      <c r="M37" s="140"/>
      <c r="N37" s="140"/>
      <c r="O37" s="362"/>
      <c r="P37" s="363"/>
      <c r="Q37" s="364"/>
      <c r="R37" s="361"/>
      <c r="S37" s="365"/>
      <c r="T37" s="366"/>
      <c r="U37" s="367"/>
      <c r="V37" s="370"/>
      <c r="W37" s="366"/>
      <c r="X37" s="366"/>
      <c r="Y37" s="367"/>
      <c r="Z37" s="370"/>
      <c r="AA37" s="367"/>
      <c r="AB37" s="370"/>
      <c r="AC37" s="366"/>
      <c r="AD37" s="366"/>
      <c r="AE37" s="366"/>
      <c r="AF37" s="366"/>
      <c r="AG37" s="367"/>
      <c r="AH37" s="351"/>
    </row>
    <row r="38" spans="1:36" ht="24" customHeight="1" thickTop="1" x14ac:dyDescent="0.15">
      <c r="A38" s="508" t="s">
        <v>48</v>
      </c>
      <c r="B38" s="79" t="s">
        <v>49</v>
      </c>
      <c r="C38" s="511" t="s">
        <v>378</v>
      </c>
      <c r="D38" s="512"/>
      <c r="E38" s="513"/>
      <c r="G38" s="433">
        <v>64</v>
      </c>
      <c r="H38" s="434" t="s">
        <v>512</v>
      </c>
      <c r="I38" s="435" t="s">
        <v>513</v>
      </c>
      <c r="J38" s="436" t="s">
        <v>514</v>
      </c>
      <c r="K38" s="437">
        <v>44358</v>
      </c>
      <c r="L38" s="434" t="s">
        <v>515</v>
      </c>
      <c r="M38" s="435" t="s">
        <v>504</v>
      </c>
      <c r="N38" s="435" t="s">
        <v>516</v>
      </c>
      <c r="O38" s="435" t="s">
        <v>437</v>
      </c>
      <c r="P38" s="435" t="s">
        <v>416</v>
      </c>
      <c r="Q38" s="438" t="s">
        <v>565</v>
      </c>
      <c r="R38" s="439" t="s">
        <v>517</v>
      </c>
      <c r="S38" s="435" t="s">
        <v>518</v>
      </c>
      <c r="T38" s="440" t="s">
        <v>519</v>
      </c>
      <c r="U38" s="441" t="s">
        <v>520</v>
      </c>
      <c r="V38" s="442"/>
      <c r="W38" s="443">
        <v>630000</v>
      </c>
      <c r="X38" s="444">
        <v>570060</v>
      </c>
      <c r="Y38" s="263">
        <f t="shared" ref="Y38" si="4">X38/W38</f>
        <v>0.9048571428571428</v>
      </c>
      <c r="Z38" s="445"/>
      <c r="AA38" s="446">
        <f>AG38</f>
        <v>570060</v>
      </c>
      <c r="AB38" s="447">
        <v>44358</v>
      </c>
      <c r="AC38" s="284">
        <v>44370</v>
      </c>
      <c r="AD38" s="284">
        <v>44373</v>
      </c>
      <c r="AE38" s="284">
        <v>44370</v>
      </c>
      <c r="AF38" s="284">
        <v>44361</v>
      </c>
      <c r="AG38" s="438">
        <v>570060</v>
      </c>
      <c r="AH38" s="433" t="s">
        <v>432</v>
      </c>
      <c r="AJ38" s="130" t="s">
        <v>581</v>
      </c>
    </row>
    <row r="39" spans="1:36" ht="24" customHeight="1" x14ac:dyDescent="0.15">
      <c r="A39" s="509"/>
      <c r="B39" s="81" t="s">
        <v>50</v>
      </c>
      <c r="C39" s="82">
        <v>630000</v>
      </c>
      <c r="D39" s="83" t="s">
        <v>84</v>
      </c>
      <c r="E39" s="84" t="s">
        <v>613</v>
      </c>
      <c r="G39" s="349"/>
      <c r="H39" s="354"/>
      <c r="I39" s="137"/>
      <c r="J39" s="320"/>
      <c r="K39" s="355"/>
      <c r="L39" s="359"/>
      <c r="M39" s="138"/>
      <c r="N39" s="138"/>
      <c r="O39" s="319"/>
      <c r="P39" s="321"/>
      <c r="Q39" s="360"/>
      <c r="R39" s="359"/>
      <c r="S39" s="322"/>
      <c r="T39" s="318"/>
      <c r="U39" s="353"/>
      <c r="V39" s="352"/>
      <c r="W39" s="318"/>
      <c r="X39" s="318"/>
      <c r="Y39" s="353"/>
      <c r="Z39" s="352"/>
      <c r="AA39" s="353"/>
      <c r="AB39" s="352"/>
      <c r="AC39" s="318"/>
      <c r="AD39" s="318"/>
      <c r="AE39" s="318"/>
      <c r="AF39" s="318"/>
      <c r="AG39" s="353"/>
      <c r="AH39" s="323"/>
    </row>
    <row r="40" spans="1:36" ht="24" customHeight="1" x14ac:dyDescent="0.15">
      <c r="A40" s="509"/>
      <c r="B40" s="81" t="s">
        <v>51</v>
      </c>
      <c r="C40" s="85">
        <v>0.9048571428571428</v>
      </c>
      <c r="D40" s="83" t="s">
        <v>30</v>
      </c>
      <c r="E40" s="84">
        <v>570060</v>
      </c>
      <c r="G40" s="349"/>
      <c r="H40" s="354"/>
      <c r="I40" s="137"/>
      <c r="J40" s="320"/>
      <c r="K40" s="355"/>
      <c r="L40" s="359"/>
      <c r="M40" s="138"/>
      <c r="N40" s="138"/>
      <c r="O40" s="319"/>
      <c r="P40" s="321"/>
      <c r="Q40" s="360"/>
      <c r="R40" s="359"/>
      <c r="S40" s="322"/>
      <c r="T40" s="318"/>
      <c r="U40" s="353"/>
      <c r="V40" s="352"/>
      <c r="W40" s="318"/>
      <c r="X40" s="318"/>
      <c r="Y40" s="353"/>
      <c r="Z40" s="352"/>
      <c r="AA40" s="353"/>
      <c r="AB40" s="352"/>
      <c r="AC40" s="318"/>
      <c r="AD40" s="318"/>
      <c r="AE40" s="318"/>
      <c r="AF40" s="318"/>
      <c r="AG40" s="353"/>
      <c r="AH40" s="323"/>
    </row>
    <row r="41" spans="1:36" ht="24" customHeight="1" x14ac:dyDescent="0.15">
      <c r="A41" s="509"/>
      <c r="B41" s="81" t="s">
        <v>29</v>
      </c>
      <c r="C41" s="97">
        <v>44358</v>
      </c>
      <c r="D41" s="83" t="s">
        <v>83</v>
      </c>
      <c r="E41" s="134" t="s">
        <v>580</v>
      </c>
      <c r="G41" s="349"/>
      <c r="H41" s="354"/>
      <c r="I41" s="137"/>
      <c r="J41" s="320"/>
      <c r="K41" s="355"/>
      <c r="L41" s="359"/>
      <c r="M41" s="138"/>
      <c r="N41" s="138"/>
      <c r="O41" s="319"/>
      <c r="P41" s="321"/>
      <c r="Q41" s="360"/>
      <c r="R41" s="359"/>
      <c r="S41" s="322"/>
      <c r="T41" s="318"/>
      <c r="U41" s="353"/>
      <c r="V41" s="352"/>
      <c r="W41" s="318"/>
      <c r="X41" s="318"/>
      <c r="Y41" s="353"/>
      <c r="Z41" s="352"/>
      <c r="AA41" s="353"/>
      <c r="AB41" s="352"/>
      <c r="AC41" s="318"/>
      <c r="AD41" s="318"/>
      <c r="AE41" s="318"/>
      <c r="AF41" s="318"/>
      <c r="AG41" s="353"/>
      <c r="AH41" s="323"/>
    </row>
    <row r="42" spans="1:36" ht="24" customHeight="1" x14ac:dyDescent="0.15">
      <c r="A42" s="509"/>
      <c r="B42" s="81" t="s">
        <v>52</v>
      </c>
      <c r="C42" s="132" t="s">
        <v>399</v>
      </c>
      <c r="D42" s="83" t="s">
        <v>53</v>
      </c>
      <c r="E42" s="86">
        <v>44370</v>
      </c>
      <c r="G42" s="349"/>
      <c r="H42" s="354"/>
      <c r="I42" s="137"/>
      <c r="J42" s="320"/>
      <c r="K42" s="355"/>
      <c r="L42" s="359"/>
      <c r="M42" s="138"/>
      <c r="N42" s="138"/>
      <c r="O42" s="319"/>
      <c r="P42" s="321"/>
      <c r="Q42" s="360"/>
      <c r="R42" s="359"/>
      <c r="S42" s="322"/>
      <c r="T42" s="318"/>
      <c r="U42" s="353"/>
      <c r="V42" s="352"/>
      <c r="W42" s="318"/>
      <c r="X42" s="318"/>
      <c r="Y42" s="353"/>
      <c r="Z42" s="352"/>
      <c r="AA42" s="353"/>
      <c r="AB42" s="352"/>
      <c r="AC42" s="318"/>
      <c r="AD42" s="318"/>
      <c r="AE42" s="318"/>
      <c r="AF42" s="318"/>
      <c r="AG42" s="353"/>
      <c r="AH42" s="323"/>
    </row>
    <row r="43" spans="1:36" ht="24" customHeight="1" x14ac:dyDescent="0.15">
      <c r="A43" s="509"/>
      <c r="B43" s="81" t="s">
        <v>54</v>
      </c>
      <c r="C43" s="133" t="s">
        <v>132</v>
      </c>
      <c r="D43" s="83" t="s">
        <v>32</v>
      </c>
      <c r="E43" s="135" t="s">
        <v>179</v>
      </c>
      <c r="G43" s="349"/>
      <c r="H43" s="354"/>
      <c r="I43" s="137"/>
      <c r="J43" s="320"/>
      <c r="K43" s="355"/>
      <c r="L43" s="359"/>
      <c r="M43" s="138"/>
      <c r="N43" s="138"/>
      <c r="O43" s="319"/>
      <c r="P43" s="321"/>
      <c r="Q43" s="360"/>
      <c r="R43" s="359"/>
      <c r="S43" s="322"/>
      <c r="T43" s="318"/>
      <c r="U43" s="353"/>
      <c r="V43" s="352"/>
      <c r="W43" s="318"/>
      <c r="X43" s="318"/>
      <c r="Y43" s="353"/>
      <c r="Z43" s="352"/>
      <c r="AA43" s="353"/>
      <c r="AB43" s="352"/>
      <c r="AC43" s="318"/>
      <c r="AD43" s="318"/>
      <c r="AE43" s="318"/>
      <c r="AF43" s="318"/>
      <c r="AG43" s="353"/>
      <c r="AH43" s="323"/>
    </row>
    <row r="44" spans="1:36" ht="24" customHeight="1" thickBot="1" x14ac:dyDescent="0.2">
      <c r="A44" s="510"/>
      <c r="B44" s="87" t="s">
        <v>55</v>
      </c>
      <c r="C44" s="96" t="s">
        <v>564</v>
      </c>
      <c r="D44" s="88" t="s">
        <v>56</v>
      </c>
      <c r="E44" s="136" t="s">
        <v>400</v>
      </c>
      <c r="G44" s="350"/>
      <c r="H44" s="356"/>
      <c r="I44" s="139"/>
      <c r="J44" s="357"/>
      <c r="K44" s="358"/>
      <c r="L44" s="361"/>
      <c r="M44" s="140"/>
      <c r="N44" s="140"/>
      <c r="O44" s="362"/>
      <c r="P44" s="363"/>
      <c r="Q44" s="364"/>
      <c r="R44" s="361"/>
      <c r="S44" s="365"/>
      <c r="T44" s="366"/>
      <c r="U44" s="367"/>
      <c r="V44" s="370"/>
      <c r="W44" s="366"/>
      <c r="X44" s="366"/>
      <c r="Y44" s="367"/>
      <c r="Z44" s="370"/>
      <c r="AA44" s="367"/>
      <c r="AB44" s="370"/>
      <c r="AC44" s="366"/>
      <c r="AD44" s="366"/>
      <c r="AE44" s="366"/>
      <c r="AF44" s="366"/>
      <c r="AG44" s="367"/>
      <c r="AH44" s="351"/>
    </row>
    <row r="45" spans="1:36" ht="24" customHeight="1" thickTop="1" x14ac:dyDescent="0.15">
      <c r="A45" s="508" t="s">
        <v>48</v>
      </c>
      <c r="B45" s="79" t="s">
        <v>49</v>
      </c>
      <c r="C45" s="511" t="s">
        <v>379</v>
      </c>
      <c r="D45" s="512"/>
      <c r="E45" s="513"/>
      <c r="G45" s="433">
        <v>65</v>
      </c>
      <c r="H45" s="434" t="s">
        <v>521</v>
      </c>
      <c r="I45" s="435" t="s">
        <v>522</v>
      </c>
      <c r="J45" s="436" t="s">
        <v>523</v>
      </c>
      <c r="K45" s="437">
        <v>44362</v>
      </c>
      <c r="L45" s="434" t="s">
        <v>433</v>
      </c>
      <c r="M45" s="435" t="s">
        <v>427</v>
      </c>
      <c r="N45" s="435" t="s">
        <v>430</v>
      </c>
      <c r="O45" s="435" t="s">
        <v>437</v>
      </c>
      <c r="P45" s="435" t="s">
        <v>416</v>
      </c>
      <c r="Q45" s="438" t="s">
        <v>565</v>
      </c>
      <c r="R45" s="439" t="s">
        <v>438</v>
      </c>
      <c r="S45" s="435" t="s">
        <v>431</v>
      </c>
      <c r="T45" s="440" t="s">
        <v>524</v>
      </c>
      <c r="U45" s="441" t="s">
        <v>525</v>
      </c>
      <c r="V45" s="442"/>
      <c r="W45" s="443">
        <v>2600000</v>
      </c>
      <c r="X45" s="444">
        <v>2593930</v>
      </c>
      <c r="Y45" s="263">
        <f t="shared" ref="Y45" si="5">X45/W45</f>
        <v>0.99766538461538457</v>
      </c>
      <c r="Z45" s="445"/>
      <c r="AA45" s="446">
        <f>AG45</f>
        <v>2593930</v>
      </c>
      <c r="AB45" s="447">
        <v>44362</v>
      </c>
      <c r="AC45" s="284">
        <v>44368</v>
      </c>
      <c r="AD45" s="284">
        <v>44392</v>
      </c>
      <c r="AE45" s="284">
        <v>44368</v>
      </c>
      <c r="AF45" s="284">
        <v>44365</v>
      </c>
      <c r="AG45" s="438">
        <v>2593930</v>
      </c>
      <c r="AH45" s="433" t="s">
        <v>434</v>
      </c>
      <c r="AJ45" s="130" t="s">
        <v>583</v>
      </c>
    </row>
    <row r="46" spans="1:36" ht="24" customHeight="1" x14ac:dyDescent="0.15">
      <c r="A46" s="509"/>
      <c r="B46" s="81" t="s">
        <v>50</v>
      </c>
      <c r="C46" s="82">
        <v>2600000</v>
      </c>
      <c r="D46" s="83" t="s">
        <v>84</v>
      </c>
      <c r="E46" s="84" t="s">
        <v>290</v>
      </c>
      <c r="G46" s="349"/>
      <c r="H46" s="354"/>
      <c r="I46" s="137"/>
      <c r="J46" s="320"/>
      <c r="K46" s="355"/>
      <c r="L46" s="359"/>
      <c r="M46" s="138"/>
      <c r="N46" s="138"/>
      <c r="O46" s="319"/>
      <c r="P46" s="321"/>
      <c r="Q46" s="360"/>
      <c r="R46" s="359"/>
      <c r="S46" s="322"/>
      <c r="T46" s="318"/>
      <c r="U46" s="353"/>
      <c r="V46" s="352"/>
      <c r="W46" s="318"/>
      <c r="X46" s="318"/>
      <c r="Y46" s="353"/>
      <c r="Z46" s="352"/>
      <c r="AA46" s="353"/>
      <c r="AB46" s="352"/>
      <c r="AC46" s="318"/>
      <c r="AD46" s="318"/>
      <c r="AE46" s="318"/>
      <c r="AF46" s="318"/>
      <c r="AG46" s="353"/>
      <c r="AH46" s="323"/>
    </row>
    <row r="47" spans="1:36" ht="24" customHeight="1" x14ac:dyDescent="0.15">
      <c r="A47" s="509"/>
      <c r="B47" s="81" t="s">
        <v>51</v>
      </c>
      <c r="C47" s="85">
        <v>0.99766538461538457</v>
      </c>
      <c r="D47" s="83" t="s">
        <v>30</v>
      </c>
      <c r="E47" s="84">
        <v>2593930</v>
      </c>
      <c r="G47" s="349"/>
      <c r="H47" s="354"/>
      <c r="I47" s="137"/>
      <c r="J47" s="320"/>
      <c r="K47" s="355"/>
      <c r="L47" s="359"/>
      <c r="M47" s="138"/>
      <c r="N47" s="138"/>
      <c r="O47" s="319"/>
      <c r="P47" s="321"/>
      <c r="Q47" s="360"/>
      <c r="R47" s="359"/>
      <c r="S47" s="322"/>
      <c r="T47" s="318"/>
      <c r="U47" s="353"/>
      <c r="V47" s="352"/>
      <c r="W47" s="318"/>
      <c r="X47" s="318"/>
      <c r="Y47" s="353"/>
      <c r="Z47" s="352"/>
      <c r="AA47" s="353"/>
      <c r="AB47" s="352"/>
      <c r="AC47" s="318"/>
      <c r="AD47" s="318"/>
      <c r="AE47" s="318"/>
      <c r="AF47" s="318"/>
      <c r="AG47" s="353"/>
      <c r="AH47" s="323"/>
    </row>
    <row r="48" spans="1:36" ht="24" customHeight="1" x14ac:dyDescent="0.15">
      <c r="A48" s="509"/>
      <c r="B48" s="81" t="s">
        <v>29</v>
      </c>
      <c r="C48" s="97">
        <v>44362</v>
      </c>
      <c r="D48" s="83" t="s">
        <v>83</v>
      </c>
      <c r="E48" s="134" t="s">
        <v>582</v>
      </c>
      <c r="G48" s="349"/>
      <c r="H48" s="354"/>
      <c r="I48" s="137"/>
      <c r="J48" s="320"/>
      <c r="K48" s="355"/>
      <c r="L48" s="359"/>
      <c r="M48" s="138"/>
      <c r="N48" s="138"/>
      <c r="O48" s="319"/>
      <c r="P48" s="321"/>
      <c r="Q48" s="360"/>
      <c r="R48" s="359"/>
      <c r="S48" s="322"/>
      <c r="T48" s="318"/>
      <c r="U48" s="353"/>
      <c r="V48" s="352"/>
      <c r="W48" s="318"/>
      <c r="X48" s="318"/>
      <c r="Y48" s="353"/>
      <c r="Z48" s="352"/>
      <c r="AA48" s="353"/>
      <c r="AB48" s="352"/>
      <c r="AC48" s="318"/>
      <c r="AD48" s="318"/>
      <c r="AE48" s="318"/>
      <c r="AF48" s="318"/>
      <c r="AG48" s="353"/>
      <c r="AH48" s="323"/>
    </row>
    <row r="49" spans="1:36" ht="24" customHeight="1" x14ac:dyDescent="0.15">
      <c r="A49" s="509"/>
      <c r="B49" s="81" t="s">
        <v>52</v>
      </c>
      <c r="C49" s="132" t="s">
        <v>399</v>
      </c>
      <c r="D49" s="83" t="s">
        <v>53</v>
      </c>
      <c r="E49" s="86">
        <v>44368</v>
      </c>
      <c r="G49" s="349"/>
      <c r="H49" s="354"/>
      <c r="I49" s="137"/>
      <c r="J49" s="320"/>
      <c r="K49" s="355"/>
      <c r="L49" s="359"/>
      <c r="M49" s="138"/>
      <c r="N49" s="138"/>
      <c r="O49" s="319"/>
      <c r="P49" s="321"/>
      <c r="Q49" s="360"/>
      <c r="R49" s="359"/>
      <c r="S49" s="322"/>
      <c r="T49" s="318"/>
      <c r="U49" s="353"/>
      <c r="V49" s="352"/>
      <c r="W49" s="318"/>
      <c r="X49" s="318"/>
      <c r="Y49" s="353"/>
      <c r="Z49" s="352"/>
      <c r="AA49" s="353"/>
      <c r="AB49" s="352"/>
      <c r="AC49" s="318"/>
      <c r="AD49" s="318"/>
      <c r="AE49" s="318"/>
      <c r="AF49" s="318"/>
      <c r="AG49" s="353"/>
      <c r="AH49" s="323"/>
    </row>
    <row r="50" spans="1:36" ht="24" customHeight="1" x14ac:dyDescent="0.15">
      <c r="A50" s="509"/>
      <c r="B50" s="81" t="s">
        <v>54</v>
      </c>
      <c r="C50" s="133" t="s">
        <v>132</v>
      </c>
      <c r="D50" s="83" t="s">
        <v>32</v>
      </c>
      <c r="E50" s="135" t="s">
        <v>179</v>
      </c>
      <c r="G50" s="349"/>
      <c r="H50" s="354"/>
      <c r="I50" s="137"/>
      <c r="J50" s="320"/>
      <c r="K50" s="355"/>
      <c r="L50" s="359"/>
      <c r="M50" s="138"/>
      <c r="N50" s="138"/>
      <c r="O50" s="319"/>
      <c r="P50" s="321"/>
      <c r="Q50" s="360"/>
      <c r="R50" s="359"/>
      <c r="S50" s="322"/>
      <c r="T50" s="318"/>
      <c r="U50" s="353"/>
      <c r="V50" s="352"/>
      <c r="W50" s="318"/>
      <c r="X50" s="318"/>
      <c r="Y50" s="353"/>
      <c r="Z50" s="352"/>
      <c r="AA50" s="353"/>
      <c r="AB50" s="352"/>
      <c r="AC50" s="318"/>
      <c r="AD50" s="318"/>
      <c r="AE50" s="318"/>
      <c r="AF50" s="318"/>
      <c r="AG50" s="353"/>
      <c r="AH50" s="323"/>
    </row>
    <row r="51" spans="1:36" ht="24" customHeight="1" thickBot="1" x14ac:dyDescent="0.2">
      <c r="A51" s="510"/>
      <c r="B51" s="87" t="s">
        <v>55</v>
      </c>
      <c r="C51" s="96" t="s">
        <v>564</v>
      </c>
      <c r="D51" s="88" t="s">
        <v>56</v>
      </c>
      <c r="E51" s="136" t="s">
        <v>400</v>
      </c>
      <c r="G51" s="350"/>
      <c r="H51" s="356"/>
      <c r="I51" s="139"/>
      <c r="J51" s="357"/>
      <c r="K51" s="358"/>
      <c r="L51" s="361"/>
      <c r="M51" s="140"/>
      <c r="N51" s="140"/>
      <c r="O51" s="362"/>
      <c r="P51" s="363"/>
      <c r="Q51" s="364"/>
      <c r="R51" s="361"/>
      <c r="S51" s="365"/>
      <c r="T51" s="366"/>
      <c r="U51" s="367"/>
      <c r="V51" s="370"/>
      <c r="W51" s="366"/>
      <c r="X51" s="366"/>
      <c r="Y51" s="367"/>
      <c r="Z51" s="370"/>
      <c r="AA51" s="367"/>
      <c r="AB51" s="370"/>
      <c r="AC51" s="366"/>
      <c r="AD51" s="366"/>
      <c r="AE51" s="366"/>
      <c r="AF51" s="366"/>
      <c r="AG51" s="367"/>
      <c r="AH51" s="351"/>
    </row>
    <row r="52" spans="1:36" ht="24" customHeight="1" thickTop="1" x14ac:dyDescent="0.15">
      <c r="A52" s="508" t="s">
        <v>48</v>
      </c>
      <c r="B52" s="79" t="s">
        <v>49</v>
      </c>
      <c r="C52" s="511" t="s">
        <v>401</v>
      </c>
      <c r="D52" s="512"/>
      <c r="E52" s="513"/>
      <c r="G52" s="448">
        <v>66</v>
      </c>
      <c r="H52" s="256" t="s">
        <v>412</v>
      </c>
      <c r="I52" s="257" t="s">
        <v>526</v>
      </c>
      <c r="J52" s="258" t="s">
        <v>527</v>
      </c>
      <c r="K52" s="259">
        <v>44363</v>
      </c>
      <c r="L52" s="272" t="s">
        <v>104</v>
      </c>
      <c r="M52" s="273" t="s">
        <v>504</v>
      </c>
      <c r="N52" s="245" t="s">
        <v>505</v>
      </c>
      <c r="O52" s="245" t="s">
        <v>529</v>
      </c>
      <c r="P52" s="245" t="s">
        <v>530</v>
      </c>
      <c r="Q52" s="246" t="s">
        <v>566</v>
      </c>
      <c r="R52" s="247" t="s">
        <v>597</v>
      </c>
      <c r="S52" s="245" t="s">
        <v>532</v>
      </c>
      <c r="T52" s="245" t="s">
        <v>533</v>
      </c>
      <c r="U52" s="260" t="s">
        <v>534</v>
      </c>
      <c r="V52" s="261">
        <v>28128000</v>
      </c>
      <c r="W52" s="262">
        <v>28076625</v>
      </c>
      <c r="X52" s="262">
        <v>24874000</v>
      </c>
      <c r="Y52" s="449">
        <f t="shared" ref="Y52" si="6">X52/W52</f>
        <v>0.88593269312105716</v>
      </c>
      <c r="Z52" s="264"/>
      <c r="AA52" s="265"/>
      <c r="AB52" s="432">
        <v>44378</v>
      </c>
      <c r="AC52" s="266" t="s">
        <v>501</v>
      </c>
      <c r="AD52" s="266">
        <v>44561</v>
      </c>
      <c r="AE52" s="266" t="s">
        <v>501</v>
      </c>
      <c r="AF52" s="266" t="s">
        <v>501</v>
      </c>
      <c r="AG52" s="267" t="s">
        <v>535</v>
      </c>
      <c r="AH52" s="255" t="s">
        <v>536</v>
      </c>
      <c r="AJ52" s="130" t="s">
        <v>585</v>
      </c>
    </row>
    <row r="53" spans="1:36" ht="24" customHeight="1" x14ac:dyDescent="0.15">
      <c r="A53" s="509"/>
      <c r="B53" s="81" t="s">
        <v>50</v>
      </c>
      <c r="C53" s="82">
        <v>28076625</v>
      </c>
      <c r="D53" s="83" t="s">
        <v>84</v>
      </c>
      <c r="E53" s="84" t="s">
        <v>614</v>
      </c>
      <c r="G53" s="349"/>
      <c r="H53" s="354"/>
      <c r="I53" s="137"/>
      <c r="J53" s="320"/>
      <c r="K53" s="355"/>
      <c r="L53" s="359"/>
      <c r="M53" s="138"/>
      <c r="N53" s="138"/>
      <c r="O53" s="319"/>
      <c r="P53" s="321"/>
      <c r="Q53" s="360"/>
      <c r="R53" s="359"/>
      <c r="S53" s="322"/>
      <c r="T53" s="318"/>
      <c r="U53" s="353"/>
      <c r="V53" s="352"/>
      <c r="W53" s="318"/>
      <c r="X53" s="318"/>
      <c r="Y53" s="353"/>
      <c r="Z53" s="352"/>
      <c r="AA53" s="353"/>
      <c r="AB53" s="352"/>
      <c r="AC53" s="318"/>
      <c r="AD53" s="318"/>
      <c r="AE53" s="318"/>
      <c r="AF53" s="318"/>
      <c r="AG53" s="353"/>
      <c r="AH53" s="323"/>
    </row>
    <row r="54" spans="1:36" ht="24" customHeight="1" x14ac:dyDescent="0.15">
      <c r="A54" s="509"/>
      <c r="B54" s="81" t="s">
        <v>51</v>
      </c>
      <c r="C54" s="85">
        <v>0.88593269312105716</v>
      </c>
      <c r="D54" s="83" t="s">
        <v>30</v>
      </c>
      <c r="E54" s="84">
        <v>24874000</v>
      </c>
      <c r="G54" s="349"/>
      <c r="H54" s="354"/>
      <c r="I54" s="137"/>
      <c r="J54" s="320"/>
      <c r="K54" s="355"/>
      <c r="L54" s="359"/>
      <c r="M54" s="138"/>
      <c r="N54" s="138"/>
      <c r="O54" s="319"/>
      <c r="P54" s="321"/>
      <c r="Q54" s="360"/>
      <c r="R54" s="359"/>
      <c r="S54" s="322"/>
      <c r="T54" s="318"/>
      <c r="U54" s="353"/>
      <c r="V54" s="352"/>
      <c r="W54" s="318"/>
      <c r="X54" s="318"/>
      <c r="Y54" s="353"/>
      <c r="Z54" s="352"/>
      <c r="AA54" s="353"/>
      <c r="AB54" s="352"/>
      <c r="AC54" s="318"/>
      <c r="AD54" s="318"/>
      <c r="AE54" s="318"/>
      <c r="AF54" s="318"/>
      <c r="AG54" s="353"/>
      <c r="AH54" s="323"/>
    </row>
    <row r="55" spans="1:36" ht="24" customHeight="1" x14ac:dyDescent="0.15">
      <c r="A55" s="509"/>
      <c r="B55" s="81" t="s">
        <v>29</v>
      </c>
      <c r="C55" s="97">
        <v>44363</v>
      </c>
      <c r="D55" s="83" t="s">
        <v>83</v>
      </c>
      <c r="E55" s="134" t="s">
        <v>584</v>
      </c>
      <c r="G55" s="349"/>
      <c r="H55" s="354"/>
      <c r="I55" s="137"/>
      <c r="J55" s="320"/>
      <c r="K55" s="355"/>
      <c r="L55" s="359"/>
      <c r="M55" s="138"/>
      <c r="N55" s="138"/>
      <c r="O55" s="319"/>
      <c r="P55" s="321"/>
      <c r="Q55" s="360"/>
      <c r="R55" s="359"/>
      <c r="S55" s="322"/>
      <c r="T55" s="318"/>
      <c r="U55" s="353"/>
      <c r="V55" s="352"/>
      <c r="W55" s="318"/>
      <c r="X55" s="318"/>
      <c r="Y55" s="353"/>
      <c r="Z55" s="352"/>
      <c r="AA55" s="353"/>
      <c r="AB55" s="352"/>
      <c r="AC55" s="318"/>
      <c r="AD55" s="318"/>
      <c r="AE55" s="318"/>
      <c r="AF55" s="318"/>
      <c r="AG55" s="353"/>
      <c r="AH55" s="323"/>
    </row>
    <row r="56" spans="1:36" ht="24" customHeight="1" x14ac:dyDescent="0.15">
      <c r="A56" s="509"/>
      <c r="B56" s="81" t="s">
        <v>52</v>
      </c>
      <c r="C56" s="132" t="s">
        <v>104</v>
      </c>
      <c r="D56" s="83" t="s">
        <v>53</v>
      </c>
      <c r="E56" s="86" t="s">
        <v>107</v>
      </c>
      <c r="G56" s="349"/>
      <c r="H56" s="354"/>
      <c r="I56" s="137"/>
      <c r="J56" s="320"/>
      <c r="K56" s="355"/>
      <c r="L56" s="359"/>
      <c r="M56" s="138"/>
      <c r="N56" s="138"/>
      <c r="O56" s="319"/>
      <c r="P56" s="321"/>
      <c r="Q56" s="360"/>
      <c r="R56" s="359"/>
      <c r="S56" s="322"/>
      <c r="T56" s="318"/>
      <c r="U56" s="353"/>
      <c r="V56" s="352"/>
      <c r="W56" s="318"/>
      <c r="X56" s="318"/>
      <c r="Y56" s="353"/>
      <c r="Z56" s="352"/>
      <c r="AA56" s="353"/>
      <c r="AB56" s="352"/>
      <c r="AC56" s="318"/>
      <c r="AD56" s="318"/>
      <c r="AE56" s="318"/>
      <c r="AF56" s="318"/>
      <c r="AG56" s="353"/>
      <c r="AH56" s="323"/>
    </row>
    <row r="57" spans="1:36" ht="24" customHeight="1" x14ac:dyDescent="0.15">
      <c r="A57" s="509"/>
      <c r="B57" s="81" t="s">
        <v>54</v>
      </c>
      <c r="C57" s="133" t="s">
        <v>133</v>
      </c>
      <c r="D57" s="83" t="s">
        <v>32</v>
      </c>
      <c r="E57" s="135" t="s">
        <v>333</v>
      </c>
      <c r="G57" s="349"/>
      <c r="H57" s="354"/>
      <c r="I57" s="137"/>
      <c r="J57" s="320"/>
      <c r="K57" s="355"/>
      <c r="L57" s="359"/>
      <c r="M57" s="138"/>
      <c r="N57" s="138"/>
      <c r="O57" s="319"/>
      <c r="P57" s="321"/>
      <c r="Q57" s="360"/>
      <c r="R57" s="359"/>
      <c r="S57" s="322"/>
      <c r="T57" s="318"/>
      <c r="U57" s="353"/>
      <c r="V57" s="352"/>
      <c r="W57" s="318"/>
      <c r="X57" s="318"/>
      <c r="Y57" s="353"/>
      <c r="Z57" s="352"/>
      <c r="AA57" s="353"/>
      <c r="AB57" s="352"/>
      <c r="AC57" s="318"/>
      <c r="AD57" s="318"/>
      <c r="AE57" s="318"/>
      <c r="AF57" s="318"/>
      <c r="AG57" s="353"/>
      <c r="AH57" s="323"/>
    </row>
    <row r="58" spans="1:36" ht="24" customHeight="1" thickBot="1" x14ac:dyDescent="0.2">
      <c r="A58" s="510"/>
      <c r="B58" s="87" t="s">
        <v>55</v>
      </c>
      <c r="C58" s="96" t="s">
        <v>289</v>
      </c>
      <c r="D58" s="88" t="s">
        <v>56</v>
      </c>
      <c r="E58" s="136" t="s">
        <v>596</v>
      </c>
      <c r="G58" s="350"/>
      <c r="H58" s="356"/>
      <c r="I58" s="139"/>
      <c r="J58" s="357"/>
      <c r="K58" s="358"/>
      <c r="L58" s="361"/>
      <c r="M58" s="140"/>
      <c r="N58" s="140"/>
      <c r="O58" s="362"/>
      <c r="P58" s="363"/>
      <c r="Q58" s="364"/>
      <c r="R58" s="361"/>
      <c r="S58" s="365"/>
      <c r="T58" s="366"/>
      <c r="U58" s="367"/>
      <c r="V58" s="370"/>
      <c r="W58" s="366"/>
      <c r="X58" s="366"/>
      <c r="Y58" s="367"/>
      <c r="Z58" s="370"/>
      <c r="AA58" s="367"/>
      <c r="AB58" s="370"/>
      <c r="AC58" s="366"/>
      <c r="AD58" s="366"/>
      <c r="AE58" s="366"/>
      <c r="AF58" s="366"/>
      <c r="AG58" s="367"/>
      <c r="AH58" s="351"/>
    </row>
    <row r="59" spans="1:36" ht="24" customHeight="1" thickTop="1" x14ac:dyDescent="0.15">
      <c r="A59" s="508" t="s">
        <v>48</v>
      </c>
      <c r="B59" s="79" t="s">
        <v>49</v>
      </c>
      <c r="C59" s="511" t="s">
        <v>234</v>
      </c>
      <c r="D59" s="512"/>
      <c r="E59" s="513"/>
      <c r="G59" s="433">
        <v>67</v>
      </c>
      <c r="H59" s="434" t="s">
        <v>537</v>
      </c>
      <c r="I59" s="435" t="s">
        <v>436</v>
      </c>
      <c r="J59" s="436" t="s">
        <v>538</v>
      </c>
      <c r="K59" s="437">
        <v>44368</v>
      </c>
      <c r="L59" s="434" t="s">
        <v>433</v>
      </c>
      <c r="M59" s="435" t="s">
        <v>427</v>
      </c>
      <c r="N59" s="435" t="s">
        <v>430</v>
      </c>
      <c r="O59" s="435" t="s">
        <v>437</v>
      </c>
      <c r="P59" s="435" t="s">
        <v>416</v>
      </c>
      <c r="Q59" s="438" t="s">
        <v>567</v>
      </c>
      <c r="R59" s="439" t="s">
        <v>438</v>
      </c>
      <c r="S59" s="435" t="s">
        <v>431</v>
      </c>
      <c r="T59" s="440" t="s">
        <v>539</v>
      </c>
      <c r="U59" s="441" t="s">
        <v>439</v>
      </c>
      <c r="V59" s="442"/>
      <c r="W59" s="443">
        <v>1173000</v>
      </c>
      <c r="X59" s="444">
        <v>1172290</v>
      </c>
      <c r="Y59" s="263">
        <f t="shared" ref="Y59" si="7">X59/W59</f>
        <v>0.99939471440750216</v>
      </c>
      <c r="Z59" s="445"/>
      <c r="AA59" s="446">
        <f>AG59</f>
        <v>1172290</v>
      </c>
      <c r="AB59" s="447">
        <v>44368</v>
      </c>
      <c r="AC59" s="284">
        <v>44377</v>
      </c>
      <c r="AD59" s="284">
        <v>44398</v>
      </c>
      <c r="AE59" s="284">
        <v>44377</v>
      </c>
      <c r="AF59" s="284">
        <v>44372</v>
      </c>
      <c r="AG59" s="438">
        <v>1172290</v>
      </c>
      <c r="AH59" s="433" t="s">
        <v>540</v>
      </c>
      <c r="AJ59" s="130" t="s">
        <v>587</v>
      </c>
    </row>
    <row r="60" spans="1:36" ht="24" customHeight="1" x14ac:dyDescent="0.15">
      <c r="A60" s="509"/>
      <c r="B60" s="81" t="s">
        <v>50</v>
      </c>
      <c r="C60" s="82">
        <v>1173000</v>
      </c>
      <c r="D60" s="83" t="s">
        <v>84</v>
      </c>
      <c r="E60" s="84" t="s">
        <v>615</v>
      </c>
      <c r="G60" s="349"/>
      <c r="H60" s="354"/>
      <c r="I60" s="137"/>
      <c r="J60" s="320"/>
      <c r="K60" s="355"/>
      <c r="L60" s="359"/>
      <c r="M60" s="138"/>
      <c r="N60" s="138"/>
      <c r="O60" s="319"/>
      <c r="P60" s="321"/>
      <c r="Q60" s="360"/>
      <c r="R60" s="359"/>
      <c r="S60" s="322"/>
      <c r="T60" s="318"/>
      <c r="U60" s="353"/>
      <c r="V60" s="352"/>
      <c r="W60" s="318"/>
      <c r="X60" s="318"/>
      <c r="Y60" s="353"/>
      <c r="Z60" s="352"/>
      <c r="AA60" s="353"/>
      <c r="AB60" s="352"/>
      <c r="AC60" s="318"/>
      <c r="AD60" s="318"/>
      <c r="AE60" s="318"/>
      <c r="AF60" s="318"/>
      <c r="AG60" s="353"/>
      <c r="AH60" s="323"/>
    </row>
    <row r="61" spans="1:36" ht="24" customHeight="1" x14ac:dyDescent="0.15">
      <c r="A61" s="509"/>
      <c r="B61" s="81" t="s">
        <v>51</v>
      </c>
      <c r="C61" s="85">
        <v>0.99939471440750216</v>
      </c>
      <c r="D61" s="83" t="s">
        <v>30</v>
      </c>
      <c r="E61" s="84">
        <v>1172290</v>
      </c>
      <c r="G61" s="349"/>
      <c r="H61" s="354"/>
      <c r="I61" s="137"/>
      <c r="J61" s="320"/>
      <c r="K61" s="355"/>
      <c r="L61" s="359"/>
      <c r="M61" s="138"/>
      <c r="N61" s="138"/>
      <c r="O61" s="319"/>
      <c r="P61" s="321"/>
      <c r="Q61" s="360"/>
      <c r="R61" s="359"/>
      <c r="S61" s="322"/>
      <c r="T61" s="318"/>
      <c r="U61" s="353"/>
      <c r="V61" s="352"/>
      <c r="W61" s="318"/>
      <c r="X61" s="318"/>
      <c r="Y61" s="353"/>
      <c r="Z61" s="352"/>
      <c r="AA61" s="353"/>
      <c r="AB61" s="352"/>
      <c r="AC61" s="318"/>
      <c r="AD61" s="318"/>
      <c r="AE61" s="318"/>
      <c r="AF61" s="318"/>
      <c r="AG61" s="353"/>
      <c r="AH61" s="323"/>
    </row>
    <row r="62" spans="1:36" ht="24" customHeight="1" x14ac:dyDescent="0.15">
      <c r="A62" s="509"/>
      <c r="B62" s="81" t="s">
        <v>29</v>
      </c>
      <c r="C62" s="97">
        <v>44368</v>
      </c>
      <c r="D62" s="83" t="s">
        <v>83</v>
      </c>
      <c r="E62" s="134" t="s">
        <v>586</v>
      </c>
      <c r="G62" s="349"/>
      <c r="H62" s="354"/>
      <c r="I62" s="137"/>
      <c r="J62" s="320"/>
      <c r="K62" s="355"/>
      <c r="L62" s="359"/>
      <c r="M62" s="138"/>
      <c r="N62" s="138"/>
      <c r="O62" s="319"/>
      <c r="P62" s="321"/>
      <c r="Q62" s="360"/>
      <c r="R62" s="359"/>
      <c r="S62" s="322"/>
      <c r="T62" s="318"/>
      <c r="U62" s="353"/>
      <c r="V62" s="352"/>
      <c r="W62" s="318"/>
      <c r="X62" s="318"/>
      <c r="Y62" s="353"/>
      <c r="Z62" s="352"/>
      <c r="AA62" s="353"/>
      <c r="AB62" s="352"/>
      <c r="AC62" s="318"/>
      <c r="AD62" s="318"/>
      <c r="AE62" s="318"/>
      <c r="AF62" s="318"/>
      <c r="AG62" s="353"/>
      <c r="AH62" s="323"/>
    </row>
    <row r="63" spans="1:36" ht="24" customHeight="1" x14ac:dyDescent="0.15">
      <c r="A63" s="509"/>
      <c r="B63" s="81" t="s">
        <v>52</v>
      </c>
      <c r="C63" s="132" t="s">
        <v>399</v>
      </c>
      <c r="D63" s="83" t="s">
        <v>53</v>
      </c>
      <c r="E63" s="86">
        <v>44377</v>
      </c>
      <c r="G63" s="349"/>
      <c r="H63" s="354"/>
      <c r="I63" s="137"/>
      <c r="J63" s="320"/>
      <c r="K63" s="355"/>
      <c r="L63" s="359"/>
      <c r="M63" s="138"/>
      <c r="N63" s="138"/>
      <c r="O63" s="319"/>
      <c r="P63" s="321"/>
      <c r="Q63" s="360"/>
      <c r="R63" s="359"/>
      <c r="S63" s="322"/>
      <c r="T63" s="318"/>
      <c r="U63" s="353"/>
      <c r="V63" s="352"/>
      <c r="W63" s="318"/>
      <c r="X63" s="318"/>
      <c r="Y63" s="353"/>
      <c r="Z63" s="352"/>
      <c r="AA63" s="353"/>
      <c r="AB63" s="352"/>
      <c r="AC63" s="318"/>
      <c r="AD63" s="318"/>
      <c r="AE63" s="318"/>
      <c r="AF63" s="318"/>
      <c r="AG63" s="353"/>
      <c r="AH63" s="323"/>
    </row>
    <row r="64" spans="1:36" ht="24" customHeight="1" x14ac:dyDescent="0.15">
      <c r="A64" s="509"/>
      <c r="B64" s="81" t="s">
        <v>54</v>
      </c>
      <c r="C64" s="133" t="s">
        <v>132</v>
      </c>
      <c r="D64" s="83" t="s">
        <v>32</v>
      </c>
      <c r="E64" s="135" t="s">
        <v>179</v>
      </c>
      <c r="G64" s="349"/>
      <c r="H64" s="354"/>
      <c r="I64" s="137"/>
      <c r="J64" s="320"/>
      <c r="K64" s="355"/>
      <c r="L64" s="359"/>
      <c r="M64" s="138"/>
      <c r="N64" s="138"/>
      <c r="O64" s="319"/>
      <c r="P64" s="321"/>
      <c r="Q64" s="360"/>
      <c r="R64" s="359"/>
      <c r="S64" s="322"/>
      <c r="T64" s="318"/>
      <c r="U64" s="353"/>
      <c r="V64" s="352"/>
      <c r="W64" s="318"/>
      <c r="X64" s="318"/>
      <c r="Y64" s="353"/>
      <c r="Z64" s="352"/>
      <c r="AA64" s="353"/>
      <c r="AB64" s="352"/>
      <c r="AC64" s="318"/>
      <c r="AD64" s="318"/>
      <c r="AE64" s="318"/>
      <c r="AF64" s="318"/>
      <c r="AG64" s="353"/>
      <c r="AH64" s="323"/>
    </row>
    <row r="65" spans="1:36" ht="24" customHeight="1" thickBot="1" x14ac:dyDescent="0.2">
      <c r="A65" s="510"/>
      <c r="B65" s="87" t="s">
        <v>55</v>
      </c>
      <c r="C65" s="96" t="s">
        <v>564</v>
      </c>
      <c r="D65" s="88" t="s">
        <v>56</v>
      </c>
      <c r="E65" s="136" t="s">
        <v>400</v>
      </c>
      <c r="G65" s="350"/>
      <c r="H65" s="356"/>
      <c r="I65" s="139"/>
      <c r="J65" s="357"/>
      <c r="K65" s="358"/>
      <c r="L65" s="361"/>
      <c r="M65" s="140"/>
      <c r="N65" s="140"/>
      <c r="O65" s="362"/>
      <c r="P65" s="363"/>
      <c r="Q65" s="364"/>
      <c r="R65" s="361"/>
      <c r="S65" s="365"/>
      <c r="T65" s="366"/>
      <c r="U65" s="367"/>
      <c r="V65" s="370"/>
      <c r="W65" s="366"/>
      <c r="X65" s="366"/>
      <c r="Y65" s="367"/>
      <c r="Z65" s="370"/>
      <c r="AA65" s="367"/>
      <c r="AB65" s="370"/>
      <c r="AC65" s="366"/>
      <c r="AD65" s="366"/>
      <c r="AE65" s="366"/>
      <c r="AF65" s="366"/>
      <c r="AG65" s="367"/>
      <c r="AH65" s="351"/>
    </row>
    <row r="66" spans="1:36" ht="24" customHeight="1" thickTop="1" x14ac:dyDescent="0.15">
      <c r="A66" s="508" t="s">
        <v>48</v>
      </c>
      <c r="B66" s="79" t="s">
        <v>49</v>
      </c>
      <c r="C66" s="511" t="s">
        <v>372</v>
      </c>
      <c r="D66" s="512"/>
      <c r="E66" s="513"/>
      <c r="G66" s="255">
        <v>68</v>
      </c>
      <c r="H66" s="256" t="s">
        <v>541</v>
      </c>
      <c r="I66" s="257" t="s">
        <v>436</v>
      </c>
      <c r="J66" s="258" t="s">
        <v>542</v>
      </c>
      <c r="K66" s="259">
        <v>44370</v>
      </c>
      <c r="L66" s="272" t="s">
        <v>104</v>
      </c>
      <c r="M66" s="273" t="s">
        <v>427</v>
      </c>
      <c r="N66" s="245" t="s">
        <v>430</v>
      </c>
      <c r="O66" s="245" t="s">
        <v>506</v>
      </c>
      <c r="P66" s="245" t="s">
        <v>543</v>
      </c>
      <c r="Q66" s="246" t="s">
        <v>568</v>
      </c>
      <c r="R66" s="247" t="s">
        <v>601</v>
      </c>
      <c r="S66" s="245" t="s">
        <v>545</v>
      </c>
      <c r="T66" s="245" t="s">
        <v>546</v>
      </c>
      <c r="U66" s="260" t="s">
        <v>547</v>
      </c>
      <c r="V66" s="261"/>
      <c r="W66" s="262">
        <v>1600000</v>
      </c>
      <c r="X66" s="262">
        <v>1434000</v>
      </c>
      <c r="Y66" s="263">
        <f t="shared" ref="Y66" si="8">X66/W66</f>
        <v>0.89624999999999999</v>
      </c>
      <c r="Z66" s="264"/>
      <c r="AA66" s="265"/>
      <c r="AB66" s="432">
        <v>44370</v>
      </c>
      <c r="AC66" s="266" t="s">
        <v>493</v>
      </c>
      <c r="AD66" s="266">
        <v>44384</v>
      </c>
      <c r="AE66" s="450"/>
      <c r="AF66" s="450"/>
      <c r="AG66" s="451"/>
      <c r="AH66" s="255" t="s">
        <v>548</v>
      </c>
      <c r="AJ66" s="130" t="s">
        <v>589</v>
      </c>
    </row>
    <row r="67" spans="1:36" ht="24" customHeight="1" x14ac:dyDescent="0.15">
      <c r="A67" s="509"/>
      <c r="B67" s="81" t="s">
        <v>50</v>
      </c>
      <c r="C67" s="82">
        <v>1600000</v>
      </c>
      <c r="D67" s="83" t="s">
        <v>84</v>
      </c>
      <c r="E67" s="84" t="s">
        <v>615</v>
      </c>
      <c r="G67" s="349"/>
      <c r="H67" s="354"/>
      <c r="I67" s="137"/>
      <c r="J67" s="320"/>
      <c r="K67" s="355"/>
      <c r="L67" s="359"/>
      <c r="M67" s="138"/>
      <c r="N67" s="138"/>
      <c r="O67" s="319"/>
      <c r="P67" s="321"/>
      <c r="Q67" s="360"/>
      <c r="R67" s="359"/>
      <c r="S67" s="322"/>
      <c r="T67" s="318"/>
      <c r="U67" s="353"/>
      <c r="V67" s="352"/>
      <c r="W67" s="318"/>
      <c r="X67" s="318"/>
      <c r="Y67" s="353"/>
      <c r="Z67" s="352"/>
      <c r="AA67" s="353"/>
      <c r="AB67" s="352"/>
      <c r="AC67" s="318"/>
      <c r="AD67" s="318"/>
      <c r="AE67" s="318"/>
      <c r="AF67" s="318"/>
      <c r="AG67" s="353"/>
      <c r="AH67" s="323"/>
    </row>
    <row r="68" spans="1:36" ht="24" customHeight="1" x14ac:dyDescent="0.15">
      <c r="A68" s="509"/>
      <c r="B68" s="81" t="s">
        <v>51</v>
      </c>
      <c r="C68" s="85">
        <v>0.89624999999999999</v>
      </c>
      <c r="D68" s="83" t="s">
        <v>30</v>
      </c>
      <c r="E68" s="84">
        <v>1434000</v>
      </c>
      <c r="G68" s="349"/>
      <c r="H68" s="354"/>
      <c r="I68" s="137"/>
      <c r="J68" s="320"/>
      <c r="K68" s="355"/>
      <c r="L68" s="359"/>
      <c r="M68" s="138"/>
      <c r="N68" s="138"/>
      <c r="O68" s="319"/>
      <c r="P68" s="321"/>
      <c r="Q68" s="360"/>
      <c r="R68" s="359"/>
      <c r="S68" s="322"/>
      <c r="T68" s="318"/>
      <c r="U68" s="353"/>
      <c r="V68" s="352"/>
      <c r="W68" s="318"/>
      <c r="X68" s="318"/>
      <c r="Y68" s="353"/>
      <c r="Z68" s="352"/>
      <c r="AA68" s="353"/>
      <c r="AB68" s="352"/>
      <c r="AC68" s="318"/>
      <c r="AD68" s="318"/>
      <c r="AE68" s="318"/>
      <c r="AF68" s="318"/>
      <c r="AG68" s="353"/>
      <c r="AH68" s="323"/>
    </row>
    <row r="69" spans="1:36" ht="24" customHeight="1" x14ac:dyDescent="0.15">
      <c r="A69" s="509"/>
      <c r="B69" s="81" t="s">
        <v>29</v>
      </c>
      <c r="C69" s="97">
        <v>44370</v>
      </c>
      <c r="D69" s="83" t="s">
        <v>83</v>
      </c>
      <c r="E69" s="134" t="s">
        <v>588</v>
      </c>
      <c r="G69" s="349"/>
      <c r="H69" s="354"/>
      <c r="I69" s="137"/>
      <c r="J69" s="320"/>
      <c r="K69" s="355"/>
      <c r="L69" s="359"/>
      <c r="M69" s="138"/>
      <c r="N69" s="138"/>
      <c r="O69" s="319"/>
      <c r="P69" s="321"/>
      <c r="Q69" s="360"/>
      <c r="R69" s="359"/>
      <c r="S69" s="322"/>
      <c r="T69" s="318"/>
      <c r="U69" s="353"/>
      <c r="V69" s="352"/>
      <c r="W69" s="318"/>
      <c r="X69" s="318"/>
      <c r="Y69" s="353"/>
      <c r="Z69" s="352"/>
      <c r="AA69" s="353"/>
      <c r="AB69" s="352"/>
      <c r="AC69" s="318"/>
      <c r="AD69" s="318"/>
      <c r="AE69" s="318"/>
      <c r="AF69" s="318"/>
      <c r="AG69" s="353"/>
      <c r="AH69" s="323"/>
    </row>
    <row r="70" spans="1:36" ht="24" customHeight="1" x14ac:dyDescent="0.15">
      <c r="A70" s="509"/>
      <c r="B70" s="81" t="s">
        <v>52</v>
      </c>
      <c r="C70" s="132" t="s">
        <v>104</v>
      </c>
      <c r="D70" s="83" t="s">
        <v>53</v>
      </c>
      <c r="E70" s="86" t="s">
        <v>107</v>
      </c>
      <c r="G70" s="349"/>
      <c r="H70" s="354"/>
      <c r="I70" s="137"/>
      <c r="J70" s="320"/>
      <c r="K70" s="355"/>
      <c r="L70" s="359"/>
      <c r="M70" s="138"/>
      <c r="N70" s="138"/>
      <c r="O70" s="319"/>
      <c r="P70" s="321"/>
      <c r="Q70" s="360"/>
      <c r="R70" s="359"/>
      <c r="S70" s="322"/>
      <c r="T70" s="318"/>
      <c r="U70" s="353"/>
      <c r="V70" s="352"/>
      <c r="W70" s="318"/>
      <c r="X70" s="318"/>
      <c r="Y70" s="353"/>
      <c r="Z70" s="352"/>
      <c r="AA70" s="353"/>
      <c r="AB70" s="352"/>
      <c r="AC70" s="318"/>
      <c r="AD70" s="318"/>
      <c r="AE70" s="318"/>
      <c r="AF70" s="318"/>
      <c r="AG70" s="353"/>
      <c r="AH70" s="323"/>
    </row>
    <row r="71" spans="1:36" ht="24" customHeight="1" x14ac:dyDescent="0.15">
      <c r="A71" s="509"/>
      <c r="B71" s="81" t="s">
        <v>54</v>
      </c>
      <c r="C71" s="133" t="s">
        <v>132</v>
      </c>
      <c r="D71" s="83" t="s">
        <v>32</v>
      </c>
      <c r="E71" s="135" t="s">
        <v>374</v>
      </c>
      <c r="G71" s="349"/>
      <c r="H71" s="354"/>
      <c r="I71" s="137"/>
      <c r="J71" s="320"/>
      <c r="K71" s="355"/>
      <c r="L71" s="359"/>
      <c r="M71" s="138"/>
      <c r="N71" s="138"/>
      <c r="O71" s="319"/>
      <c r="P71" s="321"/>
      <c r="Q71" s="360"/>
      <c r="R71" s="359"/>
      <c r="S71" s="322"/>
      <c r="T71" s="318"/>
      <c r="U71" s="353"/>
      <c r="V71" s="352"/>
      <c r="W71" s="318"/>
      <c r="X71" s="318"/>
      <c r="Y71" s="353"/>
      <c r="Z71" s="352"/>
      <c r="AA71" s="353"/>
      <c r="AB71" s="352"/>
      <c r="AC71" s="318"/>
      <c r="AD71" s="318"/>
      <c r="AE71" s="318"/>
      <c r="AF71" s="318"/>
      <c r="AG71" s="353"/>
      <c r="AH71" s="323"/>
    </row>
    <row r="72" spans="1:36" ht="24" customHeight="1" thickBot="1" x14ac:dyDescent="0.2">
      <c r="A72" s="510"/>
      <c r="B72" s="87" t="s">
        <v>55</v>
      </c>
      <c r="C72" s="96" t="s">
        <v>289</v>
      </c>
      <c r="D72" s="88" t="s">
        <v>56</v>
      </c>
      <c r="E72" s="136" t="s">
        <v>600</v>
      </c>
      <c r="G72" s="350"/>
      <c r="H72" s="356"/>
      <c r="I72" s="139"/>
      <c r="J72" s="357"/>
      <c r="K72" s="358"/>
      <c r="L72" s="361"/>
      <c r="M72" s="140"/>
      <c r="N72" s="140"/>
      <c r="O72" s="362"/>
      <c r="P72" s="363"/>
      <c r="Q72" s="364"/>
      <c r="R72" s="361"/>
      <c r="S72" s="365"/>
      <c r="T72" s="366"/>
      <c r="U72" s="367"/>
      <c r="V72" s="370"/>
      <c r="W72" s="366"/>
      <c r="X72" s="366"/>
      <c r="Y72" s="367"/>
      <c r="Z72" s="370"/>
      <c r="AA72" s="367"/>
      <c r="AB72" s="370"/>
      <c r="AC72" s="366"/>
      <c r="AD72" s="366"/>
      <c r="AE72" s="366"/>
      <c r="AF72" s="366"/>
      <c r="AG72" s="367"/>
      <c r="AH72" s="351"/>
    </row>
    <row r="73" spans="1:36" ht="24" customHeight="1" thickTop="1" x14ac:dyDescent="0.15">
      <c r="A73" s="508" t="s">
        <v>48</v>
      </c>
      <c r="B73" s="79" t="s">
        <v>49</v>
      </c>
      <c r="C73" s="511" t="s">
        <v>373</v>
      </c>
      <c r="D73" s="512"/>
      <c r="E73" s="513"/>
      <c r="G73" s="448">
        <v>69</v>
      </c>
      <c r="H73" s="256" t="s">
        <v>444</v>
      </c>
      <c r="I73" s="257" t="s">
        <v>445</v>
      </c>
      <c r="J73" s="258" t="s">
        <v>549</v>
      </c>
      <c r="K73" s="259">
        <v>44370</v>
      </c>
      <c r="L73" s="272" t="s">
        <v>104</v>
      </c>
      <c r="M73" s="273" t="s">
        <v>427</v>
      </c>
      <c r="N73" s="245" t="s">
        <v>446</v>
      </c>
      <c r="O73" s="245" t="s">
        <v>447</v>
      </c>
      <c r="P73" s="245" t="s">
        <v>416</v>
      </c>
      <c r="Q73" s="246" t="s">
        <v>569</v>
      </c>
      <c r="R73" s="247" t="s">
        <v>599</v>
      </c>
      <c r="S73" s="245" t="s">
        <v>450</v>
      </c>
      <c r="T73" s="245" t="s">
        <v>451</v>
      </c>
      <c r="U73" s="260" t="s">
        <v>452</v>
      </c>
      <c r="V73" s="261">
        <v>1000000000</v>
      </c>
      <c r="W73" s="262">
        <v>99876250</v>
      </c>
      <c r="X73" s="262">
        <v>88000000</v>
      </c>
      <c r="Y73" s="449">
        <v>0.88109000000000004</v>
      </c>
      <c r="Z73" s="264"/>
      <c r="AA73" s="265"/>
      <c r="AB73" s="432">
        <v>44370</v>
      </c>
      <c r="AC73" s="266" t="s">
        <v>493</v>
      </c>
      <c r="AD73" s="266">
        <v>44552</v>
      </c>
      <c r="AE73" s="266" t="s">
        <v>418</v>
      </c>
      <c r="AF73" s="266" t="s">
        <v>418</v>
      </c>
      <c r="AG73" s="267" t="s">
        <v>453</v>
      </c>
      <c r="AH73" s="255" t="s">
        <v>550</v>
      </c>
      <c r="AI73" s="124"/>
      <c r="AJ73" s="130" t="s">
        <v>591</v>
      </c>
    </row>
    <row r="74" spans="1:36" ht="24" customHeight="1" x14ac:dyDescent="0.15">
      <c r="A74" s="509"/>
      <c r="B74" s="81" t="s">
        <v>50</v>
      </c>
      <c r="C74" s="82">
        <v>99876250</v>
      </c>
      <c r="D74" s="83" t="s">
        <v>84</v>
      </c>
      <c r="E74" s="84" t="s">
        <v>616</v>
      </c>
      <c r="G74" s="349"/>
      <c r="H74" s="354"/>
      <c r="I74" s="137"/>
      <c r="J74" s="320"/>
      <c r="K74" s="355"/>
      <c r="L74" s="359"/>
      <c r="M74" s="138"/>
      <c r="N74" s="138"/>
      <c r="O74" s="319"/>
      <c r="P74" s="321"/>
      <c r="Q74" s="360"/>
      <c r="R74" s="359"/>
      <c r="S74" s="322"/>
      <c r="T74" s="318"/>
      <c r="U74" s="353"/>
      <c r="V74" s="352"/>
      <c r="W74" s="318"/>
      <c r="X74" s="318"/>
      <c r="Y74" s="353"/>
      <c r="Z74" s="352"/>
      <c r="AA74" s="353"/>
      <c r="AB74" s="352"/>
      <c r="AC74" s="318"/>
      <c r="AD74" s="318"/>
      <c r="AE74" s="318"/>
      <c r="AF74" s="318"/>
      <c r="AG74" s="353"/>
      <c r="AH74" s="323"/>
    </row>
    <row r="75" spans="1:36" ht="24" customHeight="1" x14ac:dyDescent="0.15">
      <c r="A75" s="509"/>
      <c r="B75" s="81" t="s">
        <v>51</v>
      </c>
      <c r="C75" s="85">
        <v>0.88109000000000004</v>
      </c>
      <c r="D75" s="83" t="s">
        <v>30</v>
      </c>
      <c r="E75" s="84">
        <v>88000000</v>
      </c>
      <c r="G75" s="349"/>
      <c r="H75" s="354"/>
      <c r="I75" s="137"/>
      <c r="J75" s="320"/>
      <c r="K75" s="355"/>
      <c r="L75" s="359"/>
      <c r="M75" s="138"/>
      <c r="N75" s="138"/>
      <c r="O75" s="319"/>
      <c r="P75" s="321"/>
      <c r="Q75" s="360"/>
      <c r="R75" s="359"/>
      <c r="S75" s="322"/>
      <c r="T75" s="318"/>
      <c r="U75" s="353"/>
      <c r="V75" s="352"/>
      <c r="W75" s="318"/>
      <c r="X75" s="318"/>
      <c r="Y75" s="353"/>
      <c r="Z75" s="352"/>
      <c r="AA75" s="353"/>
      <c r="AB75" s="352"/>
      <c r="AC75" s="318"/>
      <c r="AD75" s="318"/>
      <c r="AE75" s="318"/>
      <c r="AF75" s="318"/>
      <c r="AG75" s="353"/>
      <c r="AH75" s="323"/>
    </row>
    <row r="76" spans="1:36" ht="24" customHeight="1" x14ac:dyDescent="0.15">
      <c r="A76" s="509"/>
      <c r="B76" s="81" t="s">
        <v>29</v>
      </c>
      <c r="C76" s="97">
        <v>44370</v>
      </c>
      <c r="D76" s="83" t="s">
        <v>83</v>
      </c>
      <c r="E76" s="134" t="s">
        <v>590</v>
      </c>
      <c r="G76" s="349"/>
      <c r="H76" s="354"/>
      <c r="I76" s="137"/>
      <c r="J76" s="320"/>
      <c r="K76" s="355"/>
      <c r="L76" s="359"/>
      <c r="M76" s="138"/>
      <c r="N76" s="138"/>
      <c r="O76" s="319"/>
      <c r="P76" s="321"/>
      <c r="Q76" s="360"/>
      <c r="R76" s="359"/>
      <c r="S76" s="322"/>
      <c r="T76" s="318"/>
      <c r="U76" s="353"/>
      <c r="V76" s="352"/>
      <c r="W76" s="318"/>
      <c r="X76" s="318"/>
      <c r="Y76" s="353"/>
      <c r="Z76" s="352"/>
      <c r="AA76" s="353"/>
      <c r="AB76" s="352"/>
      <c r="AC76" s="318"/>
      <c r="AD76" s="318"/>
      <c r="AE76" s="318"/>
      <c r="AF76" s="318"/>
      <c r="AG76" s="353"/>
      <c r="AH76" s="323"/>
    </row>
    <row r="77" spans="1:36" ht="24" customHeight="1" x14ac:dyDescent="0.15">
      <c r="A77" s="509"/>
      <c r="B77" s="81" t="s">
        <v>52</v>
      </c>
      <c r="C77" s="132" t="s">
        <v>104</v>
      </c>
      <c r="D77" s="83" t="s">
        <v>53</v>
      </c>
      <c r="E77" s="86" t="s">
        <v>107</v>
      </c>
      <c r="G77" s="349"/>
      <c r="H77" s="354"/>
      <c r="I77" s="137"/>
      <c r="J77" s="320"/>
      <c r="K77" s="355"/>
      <c r="L77" s="359"/>
      <c r="M77" s="138"/>
      <c r="N77" s="138"/>
      <c r="O77" s="319"/>
      <c r="P77" s="321"/>
      <c r="Q77" s="360"/>
      <c r="R77" s="359"/>
      <c r="S77" s="322"/>
      <c r="T77" s="318"/>
      <c r="U77" s="353"/>
      <c r="V77" s="352"/>
      <c r="W77" s="318"/>
      <c r="X77" s="318"/>
      <c r="Y77" s="353"/>
      <c r="Z77" s="352"/>
      <c r="AA77" s="353"/>
      <c r="AB77" s="352"/>
      <c r="AC77" s="318"/>
      <c r="AD77" s="318"/>
      <c r="AE77" s="318"/>
      <c r="AF77" s="318"/>
      <c r="AG77" s="353"/>
      <c r="AH77" s="323"/>
    </row>
    <row r="78" spans="1:36" ht="24" customHeight="1" x14ac:dyDescent="0.15">
      <c r="A78" s="509"/>
      <c r="B78" s="81" t="s">
        <v>54</v>
      </c>
      <c r="C78" s="133" t="s">
        <v>133</v>
      </c>
      <c r="D78" s="83" t="s">
        <v>32</v>
      </c>
      <c r="E78" s="135" t="s">
        <v>131</v>
      </c>
      <c r="G78" s="349"/>
      <c r="H78" s="354"/>
      <c r="I78" s="137"/>
      <c r="J78" s="320"/>
      <c r="K78" s="355"/>
      <c r="L78" s="359"/>
      <c r="M78" s="138"/>
      <c r="N78" s="138"/>
      <c r="O78" s="319"/>
      <c r="P78" s="321"/>
      <c r="Q78" s="360"/>
      <c r="R78" s="359"/>
      <c r="S78" s="322"/>
      <c r="T78" s="318"/>
      <c r="U78" s="353"/>
      <c r="V78" s="352"/>
      <c r="W78" s="318"/>
      <c r="X78" s="318"/>
      <c r="Y78" s="353"/>
      <c r="Z78" s="352"/>
      <c r="AA78" s="353"/>
      <c r="AB78" s="352"/>
      <c r="AC78" s="318"/>
      <c r="AD78" s="318"/>
      <c r="AE78" s="318"/>
      <c r="AF78" s="318"/>
      <c r="AG78" s="353"/>
      <c r="AH78" s="323"/>
    </row>
    <row r="79" spans="1:36" ht="24" customHeight="1" thickBot="1" x14ac:dyDescent="0.2">
      <c r="A79" s="510"/>
      <c r="B79" s="87" t="s">
        <v>55</v>
      </c>
      <c r="C79" s="96" t="s">
        <v>558</v>
      </c>
      <c r="D79" s="88" t="s">
        <v>56</v>
      </c>
      <c r="E79" s="136" t="s">
        <v>598</v>
      </c>
      <c r="G79" s="350"/>
      <c r="H79" s="356"/>
      <c r="I79" s="139"/>
      <c r="J79" s="357"/>
      <c r="K79" s="358"/>
      <c r="L79" s="361"/>
      <c r="M79" s="140"/>
      <c r="N79" s="140"/>
      <c r="O79" s="362"/>
      <c r="P79" s="363"/>
      <c r="Q79" s="364"/>
      <c r="R79" s="361"/>
      <c r="S79" s="365"/>
      <c r="T79" s="366"/>
      <c r="U79" s="367"/>
      <c r="V79" s="370"/>
      <c r="W79" s="366"/>
      <c r="X79" s="366"/>
      <c r="Y79" s="367"/>
      <c r="Z79" s="370"/>
      <c r="AA79" s="367"/>
      <c r="AB79" s="370"/>
      <c r="AC79" s="366"/>
      <c r="AD79" s="366"/>
      <c r="AE79" s="366"/>
      <c r="AF79" s="366"/>
      <c r="AG79" s="367"/>
      <c r="AH79" s="351"/>
    </row>
    <row r="80" spans="1:36" ht="24" customHeight="1" thickTop="1" x14ac:dyDescent="0.15">
      <c r="A80" s="508" t="s">
        <v>48</v>
      </c>
      <c r="B80" s="79" t="s">
        <v>49</v>
      </c>
      <c r="C80" s="511" t="s">
        <v>103</v>
      </c>
      <c r="D80" s="512"/>
      <c r="E80" s="513"/>
      <c r="G80" s="489">
        <v>70</v>
      </c>
      <c r="H80" s="490" t="s">
        <v>424</v>
      </c>
      <c r="I80" s="491" t="s">
        <v>425</v>
      </c>
      <c r="J80" s="492" t="s">
        <v>551</v>
      </c>
      <c r="K80" s="493">
        <v>44376</v>
      </c>
      <c r="L80" s="494" t="s">
        <v>104</v>
      </c>
      <c r="M80" s="495" t="s">
        <v>427</v>
      </c>
      <c r="N80" s="495" t="s">
        <v>446</v>
      </c>
      <c r="O80" s="495" t="s">
        <v>552</v>
      </c>
      <c r="P80" s="495" t="s">
        <v>428</v>
      </c>
      <c r="Q80" s="496" t="s">
        <v>568</v>
      </c>
      <c r="R80" s="497" t="s">
        <v>553</v>
      </c>
      <c r="S80" s="495" t="s">
        <v>554</v>
      </c>
      <c r="T80" s="495" t="s">
        <v>555</v>
      </c>
      <c r="U80" s="498" t="s">
        <v>556</v>
      </c>
      <c r="V80" s="499"/>
      <c r="W80" s="500">
        <v>9000000</v>
      </c>
      <c r="X80" s="500">
        <v>8370000</v>
      </c>
      <c r="Y80" s="501">
        <v>0.88109000000000004</v>
      </c>
      <c r="Z80" s="502"/>
      <c r="AA80" s="503"/>
      <c r="AB80" s="504">
        <v>44376</v>
      </c>
      <c r="AC80" s="266" t="s">
        <v>493</v>
      </c>
      <c r="AD80" s="506">
        <v>44393</v>
      </c>
      <c r="AE80" s="505"/>
      <c r="AF80" s="505"/>
      <c r="AG80" s="507"/>
      <c r="AH80" s="489" t="s">
        <v>557</v>
      </c>
      <c r="AI80" s="124"/>
      <c r="AJ80" s="130" t="s">
        <v>593</v>
      </c>
    </row>
    <row r="81" spans="1:34" ht="24" customHeight="1" x14ac:dyDescent="0.15">
      <c r="A81" s="509"/>
      <c r="B81" s="81" t="s">
        <v>50</v>
      </c>
      <c r="C81" s="82">
        <v>9000000</v>
      </c>
      <c r="D81" s="83" t="s">
        <v>84</v>
      </c>
      <c r="E81" s="84" t="s">
        <v>612</v>
      </c>
      <c r="G81" s="474"/>
      <c r="H81" s="475"/>
      <c r="I81" s="476"/>
      <c r="J81" s="477"/>
      <c r="K81" s="478"/>
      <c r="L81" s="479"/>
      <c r="M81" s="480"/>
      <c r="N81" s="480"/>
      <c r="O81" s="481"/>
      <c r="P81" s="482"/>
      <c r="Q81" s="483"/>
      <c r="R81" s="479"/>
      <c r="S81" s="484"/>
      <c r="T81" s="485"/>
      <c r="U81" s="486"/>
      <c r="V81" s="487"/>
      <c r="W81" s="485"/>
      <c r="X81" s="485"/>
      <c r="Y81" s="486"/>
      <c r="Z81" s="487"/>
      <c r="AA81" s="486"/>
      <c r="AB81" s="487"/>
      <c r="AC81" s="485"/>
      <c r="AD81" s="485"/>
      <c r="AE81" s="485"/>
      <c r="AF81" s="485"/>
      <c r="AG81" s="486"/>
      <c r="AH81" s="488"/>
    </row>
    <row r="82" spans="1:34" ht="24" customHeight="1" x14ac:dyDescent="0.15">
      <c r="A82" s="509"/>
      <c r="B82" s="81" t="s">
        <v>51</v>
      </c>
      <c r="C82" s="85">
        <v>0.88109000000000004</v>
      </c>
      <c r="D82" s="83" t="s">
        <v>30</v>
      </c>
      <c r="E82" s="84">
        <v>8370000</v>
      </c>
      <c r="G82" s="349"/>
      <c r="H82" s="354"/>
      <c r="I82" s="137"/>
      <c r="J82" s="320"/>
      <c r="K82" s="355"/>
      <c r="L82" s="359"/>
      <c r="M82" s="138"/>
      <c r="N82" s="138"/>
      <c r="O82" s="319"/>
      <c r="P82" s="321"/>
      <c r="Q82" s="360"/>
      <c r="R82" s="359"/>
      <c r="S82" s="322"/>
      <c r="T82" s="318"/>
      <c r="U82" s="353"/>
      <c r="V82" s="352"/>
      <c r="W82" s="318"/>
      <c r="X82" s="318"/>
      <c r="Y82" s="353"/>
      <c r="Z82" s="352"/>
      <c r="AA82" s="353"/>
      <c r="AB82" s="352"/>
      <c r="AC82" s="318"/>
      <c r="AD82" s="318"/>
      <c r="AE82" s="318"/>
      <c r="AF82" s="318"/>
      <c r="AG82" s="353"/>
      <c r="AH82" s="323"/>
    </row>
    <row r="83" spans="1:34" ht="24" customHeight="1" x14ac:dyDescent="0.15">
      <c r="A83" s="509"/>
      <c r="B83" s="81" t="s">
        <v>29</v>
      </c>
      <c r="C83" s="97">
        <v>44376</v>
      </c>
      <c r="D83" s="83" t="s">
        <v>83</v>
      </c>
      <c r="E83" s="134" t="s">
        <v>592</v>
      </c>
      <c r="G83" s="349"/>
      <c r="H83" s="354"/>
      <c r="I83" s="137"/>
      <c r="J83" s="320"/>
      <c r="K83" s="355"/>
      <c r="L83" s="359"/>
      <c r="M83" s="138"/>
      <c r="N83" s="138"/>
      <c r="O83" s="319"/>
      <c r="P83" s="321"/>
      <c r="Q83" s="360"/>
      <c r="R83" s="359"/>
      <c r="S83" s="322"/>
      <c r="T83" s="318"/>
      <c r="U83" s="353"/>
      <c r="V83" s="352"/>
      <c r="W83" s="318"/>
      <c r="X83" s="318"/>
      <c r="Y83" s="353"/>
      <c r="Z83" s="352"/>
      <c r="AA83" s="353"/>
      <c r="AB83" s="352"/>
      <c r="AC83" s="318"/>
      <c r="AD83" s="318"/>
      <c r="AE83" s="318"/>
      <c r="AF83" s="318"/>
      <c r="AG83" s="353"/>
      <c r="AH83" s="323"/>
    </row>
    <row r="84" spans="1:34" ht="24" customHeight="1" x14ac:dyDescent="0.15">
      <c r="A84" s="509"/>
      <c r="B84" s="81" t="s">
        <v>52</v>
      </c>
      <c r="C84" s="132" t="s">
        <v>104</v>
      </c>
      <c r="D84" s="83" t="s">
        <v>53</v>
      </c>
      <c r="E84" s="86" t="s">
        <v>107</v>
      </c>
      <c r="G84" s="349"/>
      <c r="H84" s="354"/>
      <c r="I84" s="137"/>
      <c r="J84" s="320"/>
      <c r="K84" s="355"/>
      <c r="L84" s="359"/>
      <c r="M84" s="138"/>
      <c r="N84" s="138"/>
      <c r="O84" s="319"/>
      <c r="P84" s="321"/>
      <c r="Q84" s="360"/>
      <c r="R84" s="359"/>
      <c r="S84" s="322"/>
      <c r="T84" s="318"/>
      <c r="U84" s="353"/>
      <c r="V84" s="352"/>
      <c r="W84" s="318"/>
      <c r="X84" s="318"/>
      <c r="Y84" s="353"/>
      <c r="Z84" s="352"/>
      <c r="AA84" s="353"/>
      <c r="AB84" s="352"/>
      <c r="AC84" s="318"/>
      <c r="AD84" s="318"/>
      <c r="AE84" s="318"/>
      <c r="AF84" s="318"/>
      <c r="AG84" s="353"/>
      <c r="AH84" s="323"/>
    </row>
    <row r="85" spans="1:34" ht="24" customHeight="1" x14ac:dyDescent="0.15">
      <c r="A85" s="509"/>
      <c r="B85" s="81" t="s">
        <v>54</v>
      </c>
      <c r="C85" s="133" t="s">
        <v>133</v>
      </c>
      <c r="D85" s="83" t="s">
        <v>32</v>
      </c>
      <c r="E85" s="135" t="s">
        <v>153</v>
      </c>
      <c r="G85" s="349"/>
      <c r="H85" s="354"/>
      <c r="I85" s="137"/>
      <c r="J85" s="320"/>
      <c r="K85" s="355"/>
      <c r="L85" s="359"/>
      <c r="M85" s="138"/>
      <c r="N85" s="138"/>
      <c r="O85" s="319"/>
      <c r="P85" s="321"/>
      <c r="Q85" s="360"/>
      <c r="R85" s="359"/>
      <c r="S85" s="322"/>
      <c r="T85" s="318"/>
      <c r="U85" s="353"/>
      <c r="V85" s="352"/>
      <c r="W85" s="318"/>
      <c r="X85" s="318"/>
      <c r="Y85" s="353"/>
      <c r="Z85" s="352"/>
      <c r="AA85" s="353"/>
      <c r="AB85" s="352"/>
      <c r="AC85" s="318"/>
      <c r="AD85" s="318"/>
      <c r="AE85" s="318"/>
      <c r="AF85" s="318"/>
      <c r="AG85" s="353"/>
      <c r="AH85" s="323"/>
    </row>
    <row r="86" spans="1:34" ht="24" customHeight="1" thickBot="1" x14ac:dyDescent="0.2">
      <c r="A86" s="510"/>
      <c r="B86" s="87" t="s">
        <v>55</v>
      </c>
      <c r="C86" s="96" t="s">
        <v>289</v>
      </c>
      <c r="D86" s="88" t="s">
        <v>56</v>
      </c>
      <c r="E86" s="136" t="s">
        <v>410</v>
      </c>
      <c r="G86" s="350"/>
      <c r="H86" s="356"/>
      <c r="I86" s="139"/>
      <c r="J86" s="357"/>
      <c r="K86" s="358"/>
      <c r="L86" s="361"/>
      <c r="M86" s="140"/>
      <c r="N86" s="140"/>
      <c r="O86" s="362"/>
      <c r="P86" s="363"/>
      <c r="Q86" s="364"/>
      <c r="R86" s="361"/>
      <c r="S86" s="365"/>
      <c r="T86" s="366"/>
      <c r="U86" s="367"/>
      <c r="V86" s="370"/>
      <c r="W86" s="366"/>
      <c r="X86" s="366"/>
      <c r="Y86" s="367"/>
      <c r="Z86" s="370"/>
      <c r="AA86" s="367"/>
      <c r="AB86" s="370"/>
      <c r="AC86" s="366"/>
      <c r="AD86" s="366"/>
      <c r="AE86" s="366"/>
      <c r="AF86" s="366"/>
      <c r="AG86" s="367"/>
      <c r="AH86" s="351"/>
    </row>
    <row r="87" spans="1:34" ht="24" customHeight="1" thickTop="1" x14ac:dyDescent="0.15"/>
  </sheetData>
  <mergeCells count="24">
    <mergeCell ref="A3:A9"/>
    <mergeCell ref="C3:E3"/>
    <mergeCell ref="A10:A16"/>
    <mergeCell ref="C10:E10"/>
    <mergeCell ref="A17:A23"/>
    <mergeCell ref="C17:E17"/>
    <mergeCell ref="A52:A58"/>
    <mergeCell ref="C52:E52"/>
    <mergeCell ref="A59:A65"/>
    <mergeCell ref="C59:E59"/>
    <mergeCell ref="A24:A30"/>
    <mergeCell ref="C24:E24"/>
    <mergeCell ref="A38:A44"/>
    <mergeCell ref="C38:E38"/>
    <mergeCell ref="A45:A51"/>
    <mergeCell ref="C45:E45"/>
    <mergeCell ref="A31:A37"/>
    <mergeCell ref="C31:E31"/>
    <mergeCell ref="A73:A79"/>
    <mergeCell ref="C73:E73"/>
    <mergeCell ref="A80:A86"/>
    <mergeCell ref="C80:E80"/>
    <mergeCell ref="A66:A72"/>
    <mergeCell ref="C66:E66"/>
  </mergeCells>
  <phoneticPr fontId="29" type="noConversion"/>
  <conditionalFormatting sqref="C7:C8">
    <cfRule type="duplicateValues" dxfId="23" priority="250"/>
  </conditionalFormatting>
  <conditionalFormatting sqref="C9">
    <cfRule type="duplicateValues" dxfId="22" priority="249"/>
  </conditionalFormatting>
  <conditionalFormatting sqref="C14:C15">
    <cfRule type="duplicateValues" dxfId="21" priority="22"/>
  </conditionalFormatting>
  <conditionalFormatting sqref="C16">
    <cfRule type="duplicateValues" dxfId="20" priority="21"/>
  </conditionalFormatting>
  <conditionalFormatting sqref="C21:C22">
    <cfRule type="duplicateValues" dxfId="19" priority="20"/>
  </conditionalFormatting>
  <conditionalFormatting sqref="C23">
    <cfRule type="duplicateValues" dxfId="18" priority="19"/>
  </conditionalFormatting>
  <conditionalFormatting sqref="C28:C29">
    <cfRule type="duplicateValues" dxfId="17" priority="18"/>
  </conditionalFormatting>
  <conditionalFormatting sqref="C30">
    <cfRule type="duplicateValues" dxfId="16" priority="17"/>
  </conditionalFormatting>
  <conditionalFormatting sqref="C35:C36">
    <cfRule type="duplicateValues" dxfId="15" priority="16"/>
  </conditionalFormatting>
  <conditionalFormatting sqref="C37">
    <cfRule type="duplicateValues" dxfId="14" priority="15"/>
  </conditionalFormatting>
  <conditionalFormatting sqref="C42:C43">
    <cfRule type="duplicateValues" dxfId="13" priority="14"/>
  </conditionalFormatting>
  <conditionalFormatting sqref="C44">
    <cfRule type="duplicateValues" dxfId="12" priority="13"/>
  </conditionalFormatting>
  <conditionalFormatting sqref="C49:C50">
    <cfRule type="duplicateValues" dxfId="11" priority="12"/>
  </conditionalFormatting>
  <conditionalFormatting sqref="C51">
    <cfRule type="duplicateValues" dxfId="10" priority="11"/>
  </conditionalFormatting>
  <conditionalFormatting sqref="C56:C57">
    <cfRule type="duplicateValues" dxfId="9" priority="10"/>
  </conditionalFormatting>
  <conditionalFormatting sqref="C58">
    <cfRule type="duplicateValues" dxfId="8" priority="9"/>
  </conditionalFormatting>
  <conditionalFormatting sqref="C63:C64">
    <cfRule type="duplicateValues" dxfId="7" priority="8"/>
  </conditionalFormatting>
  <conditionalFormatting sqref="C65">
    <cfRule type="duplicateValues" dxfId="6" priority="7"/>
  </conditionalFormatting>
  <conditionalFormatting sqref="C70:C71">
    <cfRule type="duplicateValues" dxfId="5" priority="6"/>
  </conditionalFormatting>
  <conditionalFormatting sqref="C72">
    <cfRule type="duplicateValues" dxfId="4" priority="5"/>
  </conditionalFormatting>
  <conditionalFormatting sqref="C77:C78">
    <cfRule type="duplicateValues" dxfId="3" priority="4"/>
  </conditionalFormatting>
  <conditionalFormatting sqref="C79">
    <cfRule type="duplicateValues" dxfId="2" priority="3"/>
  </conditionalFormatting>
  <conditionalFormatting sqref="C84:C85">
    <cfRule type="duplicateValues" dxfId="1" priority="2"/>
  </conditionalFormatting>
  <conditionalFormatting sqref="C86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9" customWidth="1"/>
    <col min="2" max="2" width="20.44140625" style="39" customWidth="1"/>
    <col min="3" max="3" width="18.33203125" style="39" customWidth="1"/>
    <col min="4" max="6" width="15.5546875" style="46" customWidth="1"/>
    <col min="7" max="7" width="3.77734375" style="25" customWidth="1"/>
    <col min="8" max="8" width="3.33203125" style="122" hidden="1" customWidth="1"/>
    <col min="9" max="9" width="9.44140625" style="123" hidden="1" customWidth="1"/>
    <col min="10" max="10" width="9.44140625" style="124" hidden="1" customWidth="1"/>
    <col min="11" max="11" width="10.88671875" style="124" hidden="1" customWidth="1"/>
    <col min="12" max="12" width="11" style="124" hidden="1" customWidth="1"/>
    <col min="13" max="13" width="5.21875" style="125" hidden="1" customWidth="1"/>
    <col min="14" max="14" width="4.21875" style="126" hidden="1" customWidth="1"/>
    <col min="15" max="15" width="6.33203125" style="124" hidden="1" customWidth="1"/>
    <col min="16" max="16" width="2.77734375" style="124" hidden="1" customWidth="1"/>
    <col min="17" max="17" width="5" style="127" hidden="1" customWidth="1"/>
    <col min="18" max="18" width="8.33203125" style="128" hidden="1" customWidth="1"/>
    <col min="19" max="19" width="11.77734375" style="122" hidden="1" customWidth="1"/>
    <col min="20" max="21" width="8.88671875" style="25" hidden="1" customWidth="1"/>
    <col min="22" max="22" width="4.88671875" style="25" hidden="1" customWidth="1"/>
    <col min="23" max="23" width="4.109375" style="25" hidden="1" customWidth="1"/>
    <col min="24" max="26" width="8.88671875" style="25" hidden="1" customWidth="1"/>
    <col min="27" max="28" width="5.77734375" style="25" hidden="1" customWidth="1"/>
    <col min="29" max="35" width="8.88671875" style="25" hidden="1" customWidth="1"/>
    <col min="36" max="39" width="0" style="25" hidden="1" customWidth="1"/>
    <col min="40" max="16384" width="8.88671875" style="25"/>
  </cols>
  <sheetData>
    <row r="1" spans="1:37" s="49" customFormat="1" ht="36" customHeight="1" x14ac:dyDescent="0.15">
      <c r="A1" s="13" t="s">
        <v>20</v>
      </c>
      <c r="B1" s="13"/>
      <c r="C1" s="13"/>
      <c r="D1" s="114"/>
      <c r="E1" s="114"/>
      <c r="F1" s="114"/>
      <c r="H1" s="119"/>
      <c r="I1" s="380">
        <v>5</v>
      </c>
      <c r="J1" s="119"/>
      <c r="K1" s="380">
        <v>1</v>
      </c>
      <c r="L1" s="380">
        <v>2</v>
      </c>
      <c r="M1" s="120"/>
      <c r="N1" s="121"/>
      <c r="O1" s="119"/>
      <c r="P1" s="119"/>
      <c r="Q1" s="119"/>
      <c r="R1" s="380">
        <v>4</v>
      </c>
      <c r="S1" s="389">
        <v>11</v>
      </c>
      <c r="T1" s="381">
        <v>3</v>
      </c>
      <c r="U1" s="387">
        <v>7</v>
      </c>
      <c r="V1" s="50"/>
      <c r="W1" s="50"/>
      <c r="X1" s="387">
        <v>8</v>
      </c>
      <c r="Y1" s="387">
        <v>9</v>
      </c>
      <c r="Z1" s="387">
        <v>10</v>
      </c>
      <c r="AA1" s="50"/>
      <c r="AB1" s="50"/>
      <c r="AC1" s="384" t="s">
        <v>288</v>
      </c>
      <c r="AD1" s="50"/>
      <c r="AE1" s="384" t="s">
        <v>287</v>
      </c>
      <c r="AF1" s="50"/>
      <c r="AG1" s="50"/>
      <c r="AH1" s="50"/>
      <c r="AI1" s="50"/>
      <c r="AJ1" s="50"/>
      <c r="AK1" s="384">
        <v>6</v>
      </c>
    </row>
    <row r="2" spans="1:37" ht="20.25" customHeight="1" thickBot="1" x14ac:dyDescent="0.2">
      <c r="A2" s="62" t="s">
        <v>99</v>
      </c>
      <c r="B2" s="43"/>
      <c r="C2" s="33"/>
      <c r="D2" s="115"/>
      <c r="E2" s="115"/>
      <c r="F2" s="116" t="s">
        <v>89</v>
      </c>
      <c r="H2" s="329" t="s">
        <v>261</v>
      </c>
      <c r="I2" s="383" t="s">
        <v>262</v>
      </c>
      <c r="J2" s="378" t="s">
        <v>263</v>
      </c>
      <c r="K2" s="332" t="s">
        <v>264</v>
      </c>
      <c r="L2" s="333" t="s">
        <v>265</v>
      </c>
      <c r="M2" s="379" t="s">
        <v>266</v>
      </c>
      <c r="N2" s="335" t="s">
        <v>267</v>
      </c>
      <c r="O2" s="335" t="s">
        <v>268</v>
      </c>
      <c r="P2" s="337" t="s">
        <v>269</v>
      </c>
      <c r="Q2" s="335" t="s">
        <v>270</v>
      </c>
      <c r="R2" s="338" t="s">
        <v>135</v>
      </c>
      <c r="S2" s="339" t="s">
        <v>138</v>
      </c>
      <c r="T2" s="382" t="s">
        <v>134</v>
      </c>
      <c r="U2" s="340" t="s">
        <v>178</v>
      </c>
      <c r="V2" s="341" t="s">
        <v>271</v>
      </c>
      <c r="W2" s="342" t="s">
        <v>272</v>
      </c>
      <c r="X2" s="344" t="s">
        <v>136</v>
      </c>
      <c r="Y2" s="344" t="s">
        <v>273</v>
      </c>
      <c r="Z2" s="388" t="s">
        <v>137</v>
      </c>
      <c r="AA2" s="346" t="s">
        <v>274</v>
      </c>
      <c r="AB2" s="347" t="s">
        <v>275</v>
      </c>
      <c r="AC2" s="386" t="s">
        <v>276</v>
      </c>
      <c r="AD2" s="235" t="s">
        <v>277</v>
      </c>
      <c r="AE2" s="385" t="s">
        <v>278</v>
      </c>
      <c r="AF2" s="235" t="s">
        <v>279</v>
      </c>
      <c r="AG2" s="236" t="s">
        <v>280</v>
      </c>
      <c r="AH2" s="237" t="s">
        <v>281</v>
      </c>
      <c r="AI2" s="238" t="s">
        <v>282</v>
      </c>
      <c r="AJ2" s="47"/>
    </row>
    <row r="3" spans="1:37" ht="20.25" customHeight="1" thickTop="1" x14ac:dyDescent="0.15">
      <c r="A3" s="63" t="s">
        <v>28</v>
      </c>
      <c r="B3" s="528" t="s">
        <v>604</v>
      </c>
      <c r="C3" s="529"/>
      <c r="D3" s="529"/>
      <c r="E3" s="529"/>
      <c r="F3" s="530"/>
      <c r="G3" s="129"/>
      <c r="H3" s="448">
        <v>57</v>
      </c>
      <c r="I3" s="256" t="s">
        <v>617</v>
      </c>
      <c r="J3" s="257" t="s">
        <v>472</v>
      </c>
      <c r="K3" s="258" t="s">
        <v>473</v>
      </c>
      <c r="L3" s="259">
        <v>44336</v>
      </c>
      <c r="M3" s="272" t="s">
        <v>414</v>
      </c>
      <c r="N3" s="245" t="s">
        <v>504</v>
      </c>
      <c r="O3" s="245" t="s">
        <v>430</v>
      </c>
      <c r="P3" s="273" t="s">
        <v>447</v>
      </c>
      <c r="Q3" s="273" t="s">
        <v>530</v>
      </c>
      <c r="R3" s="246" t="s">
        <v>448</v>
      </c>
      <c r="S3" s="247" t="s">
        <v>474</v>
      </c>
      <c r="T3" s="245" t="s">
        <v>475</v>
      </c>
      <c r="U3" s="245" t="s">
        <v>476</v>
      </c>
      <c r="V3" s="260" t="s">
        <v>477</v>
      </c>
      <c r="W3" s="261">
        <v>71564660</v>
      </c>
      <c r="X3" s="262">
        <v>71947425</v>
      </c>
      <c r="Y3" s="262">
        <v>64901990</v>
      </c>
      <c r="Z3" s="263">
        <f t="shared" ref="Z3" si="0">Y3/X3</f>
        <v>0.90207523062847628</v>
      </c>
      <c r="AA3" s="472"/>
      <c r="AB3" s="265"/>
      <c r="AC3" s="432">
        <v>44336</v>
      </c>
      <c r="AD3" s="266" t="s">
        <v>418</v>
      </c>
      <c r="AE3" s="266">
        <v>44356</v>
      </c>
      <c r="AF3" s="266" t="s">
        <v>418</v>
      </c>
      <c r="AG3" s="266" t="s">
        <v>418</v>
      </c>
      <c r="AH3" s="267" t="s">
        <v>453</v>
      </c>
      <c r="AI3" s="255" t="s">
        <v>618</v>
      </c>
      <c r="AK3" s="25" t="s">
        <v>671</v>
      </c>
    </row>
    <row r="4" spans="1:37" ht="20.25" customHeight="1" x14ac:dyDescent="0.15">
      <c r="A4" s="531" t="s">
        <v>36</v>
      </c>
      <c r="B4" s="534" t="s">
        <v>29</v>
      </c>
      <c r="C4" s="535" t="s">
        <v>77</v>
      </c>
      <c r="D4" s="117" t="s">
        <v>37</v>
      </c>
      <c r="E4" s="117" t="s">
        <v>30</v>
      </c>
      <c r="F4" s="118" t="s">
        <v>95</v>
      </c>
      <c r="H4" s="239"/>
      <c r="I4" s="240"/>
      <c r="J4" s="241"/>
      <c r="K4" s="242"/>
      <c r="L4" s="243"/>
      <c r="M4" s="244"/>
      <c r="N4" s="245"/>
      <c r="O4" s="245"/>
      <c r="P4" s="245"/>
      <c r="Q4" s="245"/>
      <c r="R4" s="246"/>
      <c r="S4" s="247"/>
      <c r="T4" s="248"/>
      <c r="U4" s="248"/>
      <c r="V4" s="249"/>
      <c r="W4" s="250"/>
      <c r="X4" s="251"/>
      <c r="Y4" s="251"/>
      <c r="Z4" s="252"/>
      <c r="AA4" s="253"/>
      <c r="AB4" s="254"/>
      <c r="AC4" s="291"/>
      <c r="AD4" s="295"/>
      <c r="AE4" s="293"/>
      <c r="AF4" s="295"/>
      <c r="AG4" s="295"/>
      <c r="AH4" s="296"/>
      <c r="AI4" s="239"/>
    </row>
    <row r="5" spans="1:37" ht="20.25" customHeight="1" x14ac:dyDescent="0.15">
      <c r="A5" s="532"/>
      <c r="B5" s="534"/>
      <c r="C5" s="536"/>
      <c r="D5" s="117" t="s">
        <v>38</v>
      </c>
      <c r="E5" s="117" t="s">
        <v>31</v>
      </c>
      <c r="F5" s="118" t="s">
        <v>39</v>
      </c>
      <c r="H5" s="239"/>
      <c r="I5" s="240"/>
      <c r="J5" s="241"/>
      <c r="K5" s="242"/>
      <c r="L5" s="243"/>
      <c r="M5" s="244"/>
      <c r="N5" s="245"/>
      <c r="O5" s="245"/>
      <c r="P5" s="245"/>
      <c r="Q5" s="245"/>
      <c r="R5" s="246"/>
      <c r="S5" s="247"/>
      <c r="T5" s="248"/>
      <c r="U5" s="248"/>
      <c r="V5" s="249"/>
      <c r="W5" s="250"/>
      <c r="X5" s="251"/>
      <c r="Y5" s="251"/>
      <c r="Z5" s="252"/>
      <c r="AA5" s="253"/>
      <c r="AB5" s="254"/>
      <c r="AC5" s="291"/>
      <c r="AD5" s="295"/>
      <c r="AE5" s="293"/>
      <c r="AF5" s="295"/>
      <c r="AG5" s="295"/>
      <c r="AH5" s="296"/>
      <c r="AI5" s="239"/>
    </row>
    <row r="6" spans="1:37" ht="20.25" customHeight="1" x14ac:dyDescent="0.15">
      <c r="A6" s="532"/>
      <c r="B6" s="537">
        <v>44336</v>
      </c>
      <c r="C6" s="538" t="s">
        <v>570</v>
      </c>
      <c r="D6" s="540">
        <v>71947425</v>
      </c>
      <c r="E6" s="540">
        <v>64901990</v>
      </c>
      <c r="F6" s="542">
        <v>0.90207523062847628</v>
      </c>
      <c r="H6" s="239"/>
      <c r="I6" s="240"/>
      <c r="J6" s="241"/>
      <c r="K6" s="242"/>
      <c r="L6" s="243"/>
      <c r="M6" s="244"/>
      <c r="N6" s="245"/>
      <c r="O6" s="245"/>
      <c r="P6" s="245"/>
      <c r="Q6" s="245"/>
      <c r="R6" s="246"/>
      <c r="S6" s="247"/>
      <c r="T6" s="248"/>
      <c r="U6" s="248"/>
      <c r="V6" s="249"/>
      <c r="W6" s="250"/>
      <c r="X6" s="251"/>
      <c r="Y6" s="251"/>
      <c r="Z6" s="252"/>
      <c r="AA6" s="253"/>
      <c r="AB6" s="254"/>
      <c r="AC6" s="291"/>
      <c r="AD6" s="295"/>
      <c r="AE6" s="293"/>
      <c r="AF6" s="295"/>
      <c r="AG6" s="295"/>
      <c r="AH6" s="296"/>
      <c r="AI6" s="239"/>
    </row>
    <row r="7" spans="1:37" ht="20.25" customHeight="1" x14ac:dyDescent="0.15">
      <c r="A7" s="533"/>
      <c r="B7" s="537"/>
      <c r="C7" s="539"/>
      <c r="D7" s="541"/>
      <c r="E7" s="541"/>
      <c r="F7" s="542"/>
      <c r="H7" s="239"/>
      <c r="I7" s="240"/>
      <c r="J7" s="241"/>
      <c r="K7" s="242"/>
      <c r="L7" s="243"/>
      <c r="M7" s="244"/>
      <c r="N7" s="245"/>
      <c r="O7" s="245"/>
      <c r="P7" s="245"/>
      <c r="Q7" s="245"/>
      <c r="R7" s="246"/>
      <c r="S7" s="247"/>
      <c r="T7" s="248"/>
      <c r="U7" s="248"/>
      <c r="V7" s="249"/>
      <c r="W7" s="250"/>
      <c r="X7" s="251"/>
      <c r="Y7" s="251"/>
      <c r="Z7" s="252"/>
      <c r="AA7" s="253"/>
      <c r="AB7" s="254"/>
      <c r="AC7" s="291"/>
      <c r="AD7" s="295"/>
      <c r="AE7" s="293"/>
      <c r="AF7" s="295"/>
      <c r="AG7" s="295"/>
      <c r="AH7" s="296"/>
      <c r="AI7" s="239"/>
    </row>
    <row r="8" spans="1:37" ht="20.25" customHeight="1" x14ac:dyDescent="0.15">
      <c r="A8" s="514" t="s">
        <v>32</v>
      </c>
      <c r="B8" s="113" t="s">
        <v>33</v>
      </c>
      <c r="C8" s="113" t="s">
        <v>42</v>
      </c>
      <c r="D8" s="516" t="s">
        <v>34</v>
      </c>
      <c r="E8" s="516"/>
      <c r="F8" s="517"/>
      <c r="H8" s="239"/>
      <c r="I8" s="240"/>
      <c r="J8" s="241"/>
      <c r="K8" s="242"/>
      <c r="L8" s="243"/>
      <c r="M8" s="244"/>
      <c r="N8" s="245"/>
      <c r="O8" s="245"/>
      <c r="P8" s="245"/>
      <c r="Q8" s="245"/>
      <c r="R8" s="246"/>
      <c r="S8" s="247"/>
      <c r="T8" s="248"/>
      <c r="U8" s="248"/>
      <c r="V8" s="249"/>
      <c r="W8" s="250"/>
      <c r="X8" s="251"/>
      <c r="Y8" s="251"/>
      <c r="Z8" s="252"/>
      <c r="AA8" s="253"/>
      <c r="AB8" s="254"/>
      <c r="AC8" s="291"/>
      <c r="AD8" s="295"/>
      <c r="AE8" s="293"/>
      <c r="AF8" s="295"/>
      <c r="AG8" s="295"/>
      <c r="AH8" s="296"/>
      <c r="AI8" s="239"/>
    </row>
    <row r="9" spans="1:37" ht="20.25" customHeight="1" x14ac:dyDescent="0.15">
      <c r="A9" s="515"/>
      <c r="B9" s="9" t="s">
        <v>606</v>
      </c>
      <c r="C9" s="9" t="s">
        <v>680</v>
      </c>
      <c r="D9" s="518" t="s">
        <v>607</v>
      </c>
      <c r="E9" s="519"/>
      <c r="F9" s="520"/>
      <c r="H9" s="239"/>
      <c r="I9" s="240"/>
      <c r="J9" s="241"/>
      <c r="K9" s="242"/>
      <c r="L9" s="243"/>
      <c r="M9" s="244"/>
      <c r="N9" s="245"/>
      <c r="O9" s="245"/>
      <c r="P9" s="245"/>
      <c r="Q9" s="245"/>
      <c r="R9" s="246"/>
      <c r="S9" s="247"/>
      <c r="T9" s="248"/>
      <c r="U9" s="248"/>
      <c r="V9" s="249"/>
      <c r="W9" s="250"/>
      <c r="X9" s="251"/>
      <c r="Y9" s="251"/>
      <c r="Z9" s="252"/>
      <c r="AA9" s="253"/>
      <c r="AB9" s="254"/>
      <c r="AC9" s="291"/>
      <c r="AD9" s="295"/>
      <c r="AE9" s="293"/>
      <c r="AF9" s="295"/>
      <c r="AG9" s="295"/>
      <c r="AH9" s="296"/>
      <c r="AI9" s="239"/>
    </row>
    <row r="10" spans="1:37" ht="20.25" customHeight="1" x14ac:dyDescent="0.15">
      <c r="A10" s="71" t="s">
        <v>41</v>
      </c>
      <c r="B10" s="521" t="s">
        <v>407</v>
      </c>
      <c r="C10" s="522"/>
      <c r="D10" s="523"/>
      <c r="E10" s="523"/>
      <c r="F10" s="524"/>
      <c r="H10" s="255"/>
      <c r="I10" s="256"/>
      <c r="J10" s="257"/>
      <c r="K10" s="258"/>
      <c r="L10" s="259"/>
      <c r="M10" s="244"/>
      <c r="N10" s="245"/>
      <c r="O10" s="245"/>
      <c r="P10" s="245"/>
      <c r="Q10" s="245"/>
      <c r="R10" s="246"/>
      <c r="S10" s="247"/>
      <c r="T10" s="245"/>
      <c r="U10" s="245"/>
      <c r="V10" s="260"/>
      <c r="W10" s="261"/>
      <c r="X10" s="262"/>
      <c r="Y10" s="262"/>
      <c r="Z10" s="263"/>
      <c r="AA10" s="264"/>
      <c r="AB10" s="265"/>
      <c r="AC10" s="292"/>
      <c r="AD10" s="284"/>
      <c r="AE10" s="294"/>
      <c r="AF10" s="284"/>
      <c r="AG10" s="284"/>
      <c r="AH10" s="267"/>
      <c r="AI10" s="255"/>
    </row>
    <row r="11" spans="1:37" ht="20.25" customHeight="1" x14ac:dyDescent="0.15">
      <c r="A11" s="71" t="s">
        <v>40</v>
      </c>
      <c r="B11" s="525" t="s">
        <v>201</v>
      </c>
      <c r="C11" s="523"/>
      <c r="D11" s="523"/>
      <c r="E11" s="523"/>
      <c r="F11" s="524"/>
      <c r="H11" s="255"/>
      <c r="I11" s="256"/>
      <c r="J11" s="257"/>
      <c r="K11" s="258"/>
      <c r="L11" s="259"/>
      <c r="M11" s="244"/>
      <c r="N11" s="245"/>
      <c r="O11" s="245"/>
      <c r="P11" s="245"/>
      <c r="Q11" s="245"/>
      <c r="R11" s="246"/>
      <c r="S11" s="247"/>
      <c r="T11" s="245"/>
      <c r="U11" s="245"/>
      <c r="V11" s="260"/>
      <c r="W11" s="261"/>
      <c r="X11" s="262"/>
      <c r="Y11" s="262"/>
      <c r="Z11" s="263"/>
      <c r="AA11" s="264"/>
      <c r="AB11" s="265"/>
      <c r="AC11" s="292"/>
      <c r="AD11" s="284"/>
      <c r="AE11" s="294"/>
      <c r="AF11" s="284"/>
      <c r="AG11" s="284"/>
      <c r="AH11" s="267"/>
      <c r="AI11" s="255"/>
    </row>
    <row r="12" spans="1:37" ht="20.25" customHeight="1" thickBot="1" x14ac:dyDescent="0.2">
      <c r="A12" s="64" t="s">
        <v>35</v>
      </c>
      <c r="B12" s="526"/>
      <c r="C12" s="526"/>
      <c r="D12" s="526"/>
      <c r="E12" s="526"/>
      <c r="F12" s="527"/>
      <c r="H12" s="298"/>
      <c r="I12" s="299"/>
      <c r="J12" s="300"/>
      <c r="K12" s="301"/>
      <c r="L12" s="302"/>
      <c r="M12" s="303"/>
      <c r="N12" s="304"/>
      <c r="O12" s="304"/>
      <c r="P12" s="304"/>
      <c r="Q12" s="304"/>
      <c r="R12" s="305"/>
      <c r="S12" s="306"/>
      <c r="T12" s="304"/>
      <c r="U12" s="304"/>
      <c r="V12" s="307"/>
      <c r="W12" s="308"/>
      <c r="X12" s="309"/>
      <c r="Y12" s="309"/>
      <c r="Z12" s="310"/>
      <c r="AA12" s="311"/>
      <c r="AB12" s="312"/>
      <c r="AC12" s="313"/>
      <c r="AD12" s="314"/>
      <c r="AE12" s="315"/>
      <c r="AF12" s="314"/>
      <c r="AG12" s="314"/>
      <c r="AH12" s="316"/>
      <c r="AI12" s="298"/>
    </row>
    <row r="13" spans="1:37" ht="20.25" customHeight="1" thickTop="1" x14ac:dyDescent="0.15">
      <c r="A13" s="63" t="s">
        <v>28</v>
      </c>
      <c r="B13" s="528" t="s">
        <v>370</v>
      </c>
      <c r="C13" s="529"/>
      <c r="D13" s="529"/>
      <c r="E13" s="529"/>
      <c r="F13" s="530"/>
      <c r="G13" s="129"/>
      <c r="H13" s="448">
        <v>59</v>
      </c>
      <c r="I13" s="256" t="s">
        <v>619</v>
      </c>
      <c r="J13" s="257" t="s">
        <v>479</v>
      </c>
      <c r="K13" s="258" t="s">
        <v>620</v>
      </c>
      <c r="L13" s="259">
        <v>44343</v>
      </c>
      <c r="M13" s="272" t="s">
        <v>528</v>
      </c>
      <c r="N13" s="245" t="s">
        <v>504</v>
      </c>
      <c r="O13" s="245" t="s">
        <v>415</v>
      </c>
      <c r="P13" s="273" t="s">
        <v>447</v>
      </c>
      <c r="Q13" s="273" t="s">
        <v>530</v>
      </c>
      <c r="R13" s="246" t="s">
        <v>621</v>
      </c>
      <c r="S13" s="247" t="s">
        <v>622</v>
      </c>
      <c r="T13" s="245" t="s">
        <v>595</v>
      </c>
      <c r="U13" s="245" t="s">
        <v>469</v>
      </c>
      <c r="V13" s="260" t="s">
        <v>481</v>
      </c>
      <c r="W13" s="261">
        <v>73000000</v>
      </c>
      <c r="X13" s="262">
        <v>72218575</v>
      </c>
      <c r="Y13" s="262">
        <v>63431500</v>
      </c>
      <c r="Z13" s="263">
        <f t="shared" ref="Z13" si="1">Y13/X13</f>
        <v>0.87832666318879871</v>
      </c>
      <c r="AA13" s="472"/>
      <c r="AB13" s="265"/>
      <c r="AC13" s="432">
        <v>44354</v>
      </c>
      <c r="AD13" s="266" t="s">
        <v>501</v>
      </c>
      <c r="AE13" s="266">
        <v>44356</v>
      </c>
      <c r="AF13" s="266" t="s">
        <v>501</v>
      </c>
      <c r="AG13" s="266" t="s">
        <v>501</v>
      </c>
      <c r="AH13" s="267" t="s">
        <v>623</v>
      </c>
      <c r="AI13" s="255" t="s">
        <v>624</v>
      </c>
      <c r="AK13" s="25" t="s">
        <v>672</v>
      </c>
    </row>
    <row r="14" spans="1:37" ht="20.25" customHeight="1" x14ac:dyDescent="0.15">
      <c r="A14" s="531" t="s">
        <v>36</v>
      </c>
      <c r="B14" s="534" t="s">
        <v>29</v>
      </c>
      <c r="C14" s="535" t="s">
        <v>77</v>
      </c>
      <c r="D14" s="390" t="s">
        <v>37</v>
      </c>
      <c r="E14" s="390" t="s">
        <v>30</v>
      </c>
      <c r="F14" s="391" t="s">
        <v>95</v>
      </c>
      <c r="H14" s="255"/>
      <c r="I14" s="256"/>
      <c r="J14" s="257"/>
      <c r="K14" s="258"/>
      <c r="L14" s="259"/>
      <c r="M14" s="244"/>
      <c r="N14" s="245"/>
      <c r="O14" s="245"/>
      <c r="P14" s="245"/>
      <c r="Q14" s="245"/>
      <c r="R14" s="246"/>
      <c r="S14" s="247"/>
      <c r="T14" s="245"/>
      <c r="U14" s="245"/>
      <c r="V14" s="260"/>
      <c r="W14" s="261"/>
      <c r="X14" s="262"/>
      <c r="Y14" s="262"/>
      <c r="Z14" s="263"/>
      <c r="AA14" s="264"/>
      <c r="AB14" s="265"/>
      <c r="AC14" s="292"/>
      <c r="AD14" s="266"/>
      <c r="AE14" s="294"/>
      <c r="AF14" s="266"/>
      <c r="AG14" s="266"/>
      <c r="AH14" s="267"/>
      <c r="AI14" s="255"/>
    </row>
    <row r="15" spans="1:37" ht="20.25" customHeight="1" x14ac:dyDescent="0.15">
      <c r="A15" s="532"/>
      <c r="B15" s="534"/>
      <c r="C15" s="536"/>
      <c r="D15" s="390" t="s">
        <v>38</v>
      </c>
      <c r="E15" s="390" t="s">
        <v>31</v>
      </c>
      <c r="F15" s="391" t="s">
        <v>39</v>
      </c>
      <c r="H15" s="255"/>
      <c r="I15" s="256"/>
      <c r="J15" s="257"/>
      <c r="K15" s="258"/>
      <c r="L15" s="259"/>
      <c r="M15" s="244"/>
      <c r="N15" s="245"/>
      <c r="O15" s="245"/>
      <c r="P15" s="245"/>
      <c r="Q15" s="245"/>
      <c r="R15" s="246"/>
      <c r="S15" s="247"/>
      <c r="T15" s="245"/>
      <c r="U15" s="245"/>
      <c r="V15" s="260"/>
      <c r="W15" s="261"/>
      <c r="X15" s="262"/>
      <c r="Y15" s="262"/>
      <c r="Z15" s="263"/>
      <c r="AA15" s="264"/>
      <c r="AB15" s="265"/>
      <c r="AC15" s="292"/>
      <c r="AD15" s="266"/>
      <c r="AE15" s="294"/>
      <c r="AF15" s="266"/>
      <c r="AG15" s="266"/>
      <c r="AH15" s="267"/>
      <c r="AI15" s="255"/>
    </row>
    <row r="16" spans="1:37" ht="20.25" customHeight="1" x14ac:dyDescent="0.15">
      <c r="A16" s="532"/>
      <c r="B16" s="537">
        <v>44343</v>
      </c>
      <c r="C16" s="538" t="s">
        <v>572</v>
      </c>
      <c r="D16" s="540">
        <v>72218575</v>
      </c>
      <c r="E16" s="540">
        <v>63431500</v>
      </c>
      <c r="F16" s="542">
        <v>0.87832666318879871</v>
      </c>
      <c r="H16" s="255"/>
      <c r="I16" s="256"/>
      <c r="J16" s="257"/>
      <c r="K16" s="258"/>
      <c r="L16" s="259"/>
      <c r="M16" s="244"/>
      <c r="N16" s="245"/>
      <c r="O16" s="245"/>
      <c r="P16" s="245"/>
      <c r="Q16" s="245"/>
      <c r="R16" s="246"/>
      <c r="S16" s="247"/>
      <c r="T16" s="245"/>
      <c r="U16" s="245"/>
      <c r="V16" s="260"/>
      <c r="W16" s="261"/>
      <c r="X16" s="262"/>
      <c r="Y16" s="262"/>
      <c r="Z16" s="263"/>
      <c r="AA16" s="264"/>
      <c r="AB16" s="265"/>
      <c r="AC16" s="292"/>
      <c r="AD16" s="266"/>
      <c r="AE16" s="294"/>
      <c r="AF16" s="266"/>
      <c r="AG16" s="266"/>
      <c r="AH16" s="267"/>
      <c r="AI16" s="255"/>
    </row>
    <row r="17" spans="1:37" ht="20.25" customHeight="1" x14ac:dyDescent="0.15">
      <c r="A17" s="533"/>
      <c r="B17" s="537"/>
      <c r="C17" s="539"/>
      <c r="D17" s="541"/>
      <c r="E17" s="541"/>
      <c r="F17" s="542"/>
      <c r="H17" s="255"/>
      <c r="I17" s="256"/>
      <c r="J17" s="257"/>
      <c r="K17" s="258"/>
      <c r="L17" s="259"/>
      <c r="M17" s="244"/>
      <c r="N17" s="245"/>
      <c r="O17" s="245"/>
      <c r="P17" s="245"/>
      <c r="Q17" s="245"/>
      <c r="R17" s="246"/>
      <c r="S17" s="247"/>
      <c r="T17" s="245"/>
      <c r="U17" s="245"/>
      <c r="V17" s="260"/>
      <c r="W17" s="261"/>
      <c r="X17" s="262"/>
      <c r="Y17" s="262"/>
      <c r="Z17" s="263"/>
      <c r="AA17" s="264"/>
      <c r="AB17" s="265"/>
      <c r="AC17" s="292"/>
      <c r="AD17" s="266"/>
      <c r="AE17" s="294"/>
      <c r="AF17" s="266"/>
      <c r="AG17" s="266"/>
      <c r="AH17" s="267"/>
      <c r="AI17" s="255"/>
    </row>
    <row r="18" spans="1:37" ht="20.25" customHeight="1" x14ac:dyDescent="0.15">
      <c r="A18" s="514" t="s">
        <v>32</v>
      </c>
      <c r="B18" s="392" t="s">
        <v>33</v>
      </c>
      <c r="C18" s="392" t="s">
        <v>42</v>
      </c>
      <c r="D18" s="516" t="s">
        <v>34</v>
      </c>
      <c r="E18" s="516"/>
      <c r="F18" s="517"/>
      <c r="H18" s="255"/>
      <c r="I18" s="256"/>
      <c r="J18" s="257"/>
      <c r="K18" s="258"/>
      <c r="L18" s="259"/>
      <c r="M18" s="244"/>
      <c r="N18" s="245"/>
      <c r="O18" s="245"/>
      <c r="P18" s="245"/>
      <c r="Q18" s="245"/>
      <c r="R18" s="246"/>
      <c r="S18" s="247"/>
      <c r="T18" s="245"/>
      <c r="U18" s="245"/>
      <c r="V18" s="260"/>
      <c r="W18" s="261"/>
      <c r="X18" s="262"/>
      <c r="Y18" s="262"/>
      <c r="Z18" s="263"/>
      <c r="AA18" s="264"/>
      <c r="AB18" s="265"/>
      <c r="AC18" s="292"/>
      <c r="AD18" s="266"/>
      <c r="AE18" s="294"/>
      <c r="AF18" s="266"/>
      <c r="AG18" s="266"/>
      <c r="AH18" s="267"/>
      <c r="AI18" s="255"/>
    </row>
    <row r="19" spans="1:37" ht="20.25" customHeight="1" x14ac:dyDescent="0.15">
      <c r="A19" s="515"/>
      <c r="B19" s="9" t="s">
        <v>594</v>
      </c>
      <c r="C19" s="9" t="s">
        <v>681</v>
      </c>
      <c r="D19" s="518" t="s">
        <v>609</v>
      </c>
      <c r="E19" s="519"/>
      <c r="F19" s="520"/>
      <c r="H19" s="255"/>
      <c r="I19" s="256"/>
      <c r="J19" s="257"/>
      <c r="K19" s="258"/>
      <c r="L19" s="259"/>
      <c r="M19" s="244"/>
      <c r="N19" s="245"/>
      <c r="O19" s="245"/>
      <c r="P19" s="245"/>
      <c r="Q19" s="245"/>
      <c r="R19" s="246"/>
      <c r="S19" s="247"/>
      <c r="T19" s="245"/>
      <c r="U19" s="245"/>
      <c r="V19" s="260"/>
      <c r="W19" s="261"/>
      <c r="X19" s="262"/>
      <c r="Y19" s="262"/>
      <c r="Z19" s="263"/>
      <c r="AA19" s="264"/>
      <c r="AB19" s="265"/>
      <c r="AC19" s="292"/>
      <c r="AD19" s="266"/>
      <c r="AE19" s="294"/>
      <c r="AF19" s="266"/>
      <c r="AG19" s="266"/>
      <c r="AH19" s="267"/>
      <c r="AI19" s="255"/>
    </row>
    <row r="20" spans="1:37" ht="20.25" customHeight="1" x14ac:dyDescent="0.15">
      <c r="A20" s="71" t="s">
        <v>41</v>
      </c>
      <c r="B20" s="521" t="s">
        <v>387</v>
      </c>
      <c r="C20" s="522"/>
      <c r="D20" s="523"/>
      <c r="E20" s="523"/>
      <c r="F20" s="524"/>
      <c r="H20" s="255"/>
      <c r="I20" s="256"/>
      <c r="J20" s="257"/>
      <c r="K20" s="258"/>
      <c r="L20" s="259"/>
      <c r="M20" s="244"/>
      <c r="N20" s="245"/>
      <c r="O20" s="245"/>
      <c r="P20" s="245"/>
      <c r="Q20" s="245"/>
      <c r="R20" s="246"/>
      <c r="S20" s="247"/>
      <c r="T20" s="245"/>
      <c r="U20" s="245"/>
      <c r="V20" s="260"/>
      <c r="W20" s="261"/>
      <c r="X20" s="262"/>
      <c r="Y20" s="262"/>
      <c r="Z20" s="263"/>
      <c r="AA20" s="264"/>
      <c r="AB20" s="265"/>
      <c r="AC20" s="292"/>
      <c r="AD20" s="266"/>
      <c r="AE20" s="294"/>
      <c r="AF20" s="266"/>
      <c r="AG20" s="266"/>
      <c r="AH20" s="267"/>
      <c r="AI20" s="255"/>
    </row>
    <row r="21" spans="1:37" ht="20.25" customHeight="1" x14ac:dyDescent="0.15">
      <c r="A21" s="71" t="s">
        <v>40</v>
      </c>
      <c r="B21" s="525" t="s">
        <v>316</v>
      </c>
      <c r="C21" s="523"/>
      <c r="D21" s="523"/>
      <c r="E21" s="523"/>
      <c r="F21" s="524"/>
      <c r="H21" s="255"/>
      <c r="I21" s="256"/>
      <c r="J21" s="257"/>
      <c r="K21" s="258"/>
      <c r="L21" s="259"/>
      <c r="M21" s="244"/>
      <c r="N21" s="245"/>
      <c r="O21" s="245"/>
      <c r="P21" s="245"/>
      <c r="Q21" s="245"/>
      <c r="R21" s="246"/>
      <c r="S21" s="247"/>
      <c r="T21" s="245"/>
      <c r="U21" s="245"/>
      <c r="V21" s="260"/>
      <c r="W21" s="368"/>
      <c r="X21" s="317"/>
      <c r="Y21" s="317"/>
      <c r="Z21" s="369"/>
      <c r="AA21" s="264"/>
      <c r="AB21" s="265"/>
      <c r="AC21" s="292"/>
      <c r="AD21" s="266"/>
      <c r="AE21" s="294"/>
      <c r="AF21" s="266"/>
      <c r="AG21" s="266"/>
      <c r="AH21" s="267"/>
      <c r="AI21" s="255"/>
    </row>
    <row r="22" spans="1:37" ht="20.25" customHeight="1" thickBot="1" x14ac:dyDescent="0.2">
      <c r="A22" s="64" t="s">
        <v>35</v>
      </c>
      <c r="B22" s="526"/>
      <c r="C22" s="526"/>
      <c r="D22" s="526"/>
      <c r="E22" s="526"/>
      <c r="F22" s="527"/>
      <c r="H22" s="298"/>
      <c r="I22" s="299"/>
      <c r="J22" s="300"/>
      <c r="K22" s="301"/>
      <c r="L22" s="302"/>
      <c r="M22" s="303"/>
      <c r="N22" s="304"/>
      <c r="O22" s="304"/>
      <c r="P22" s="304"/>
      <c r="Q22" s="304"/>
      <c r="R22" s="305"/>
      <c r="S22" s="306"/>
      <c r="T22" s="304"/>
      <c r="U22" s="304"/>
      <c r="V22" s="372"/>
      <c r="W22" s="373"/>
      <c r="X22" s="374"/>
      <c r="Y22" s="374"/>
      <c r="Z22" s="375"/>
      <c r="AA22" s="376"/>
      <c r="AB22" s="312"/>
      <c r="AC22" s="313"/>
      <c r="AD22" s="377"/>
      <c r="AE22" s="315"/>
      <c r="AF22" s="377"/>
      <c r="AG22" s="377"/>
      <c r="AH22" s="316"/>
      <c r="AI22" s="298"/>
    </row>
    <row r="23" spans="1:37" ht="20.25" customHeight="1" thickTop="1" x14ac:dyDescent="0.15">
      <c r="A23" s="63" t="s">
        <v>28</v>
      </c>
      <c r="B23" s="528" t="s">
        <v>385</v>
      </c>
      <c r="C23" s="529"/>
      <c r="D23" s="529"/>
      <c r="E23" s="529"/>
      <c r="F23" s="530"/>
      <c r="G23" s="129"/>
      <c r="H23" s="429">
        <v>61</v>
      </c>
      <c r="I23" s="268" t="s">
        <v>625</v>
      </c>
      <c r="J23" s="269" t="s">
        <v>455</v>
      </c>
      <c r="K23" s="270" t="s">
        <v>413</v>
      </c>
      <c r="L23" s="271">
        <v>44350</v>
      </c>
      <c r="M23" s="272" t="s">
        <v>414</v>
      </c>
      <c r="N23" s="273" t="s">
        <v>427</v>
      </c>
      <c r="O23" s="273" t="s">
        <v>463</v>
      </c>
      <c r="P23" s="273" t="s">
        <v>420</v>
      </c>
      <c r="Q23" s="273" t="s">
        <v>416</v>
      </c>
      <c r="R23" s="274" t="s">
        <v>626</v>
      </c>
      <c r="S23" s="275" t="s">
        <v>456</v>
      </c>
      <c r="T23" s="273" t="s">
        <v>457</v>
      </c>
      <c r="U23" s="273" t="s">
        <v>417</v>
      </c>
      <c r="V23" s="276" t="s">
        <v>458</v>
      </c>
      <c r="W23" s="277">
        <v>82049000</v>
      </c>
      <c r="X23" s="278">
        <v>81550825</v>
      </c>
      <c r="Y23" s="278">
        <v>71577630</v>
      </c>
      <c r="Z23" s="279">
        <f t="shared" ref="Z23" si="2">Y23/X23</f>
        <v>0.87770577428247964</v>
      </c>
      <c r="AA23" s="280"/>
      <c r="AB23" s="281"/>
      <c r="AC23" s="282">
        <v>44351</v>
      </c>
      <c r="AD23" s="266" t="s">
        <v>418</v>
      </c>
      <c r="AE23" s="283">
        <v>44374</v>
      </c>
      <c r="AF23" s="266" t="s">
        <v>418</v>
      </c>
      <c r="AG23" s="266" t="s">
        <v>418</v>
      </c>
      <c r="AH23" s="267" t="s">
        <v>419</v>
      </c>
      <c r="AI23" s="255" t="s">
        <v>459</v>
      </c>
      <c r="AK23" s="25" t="s">
        <v>575</v>
      </c>
    </row>
    <row r="24" spans="1:37" ht="20.25" customHeight="1" x14ac:dyDescent="0.15">
      <c r="A24" s="531" t="s">
        <v>36</v>
      </c>
      <c r="B24" s="534" t="s">
        <v>29</v>
      </c>
      <c r="C24" s="535" t="s">
        <v>77</v>
      </c>
      <c r="D24" s="390" t="s">
        <v>37</v>
      </c>
      <c r="E24" s="390" t="s">
        <v>30</v>
      </c>
      <c r="F24" s="391" t="s">
        <v>95</v>
      </c>
      <c r="H24" s="348"/>
      <c r="I24" s="352"/>
      <c r="J24" s="318"/>
      <c r="K24" s="318"/>
      <c r="L24" s="353"/>
      <c r="M24" s="352"/>
      <c r="N24" s="318"/>
      <c r="O24" s="318"/>
      <c r="P24" s="318"/>
      <c r="Q24" s="318"/>
      <c r="R24" s="353"/>
      <c r="S24" s="352"/>
      <c r="T24" s="318"/>
      <c r="U24" s="318"/>
      <c r="V24" s="353"/>
      <c r="W24" s="352"/>
      <c r="X24" s="318"/>
      <c r="Y24" s="318"/>
      <c r="Z24" s="353"/>
      <c r="AA24" s="352"/>
      <c r="AB24" s="353"/>
      <c r="AC24" s="352"/>
      <c r="AD24" s="318"/>
      <c r="AE24" s="318"/>
      <c r="AF24" s="318"/>
      <c r="AG24" s="318"/>
      <c r="AH24" s="353"/>
      <c r="AI24" s="323"/>
    </row>
    <row r="25" spans="1:37" ht="20.25" customHeight="1" x14ac:dyDescent="0.15">
      <c r="A25" s="532"/>
      <c r="B25" s="534"/>
      <c r="C25" s="536"/>
      <c r="D25" s="390" t="s">
        <v>38</v>
      </c>
      <c r="E25" s="390" t="s">
        <v>31</v>
      </c>
      <c r="F25" s="391" t="s">
        <v>39</v>
      </c>
      <c r="H25" s="348"/>
      <c r="I25" s="352"/>
      <c r="J25" s="318"/>
      <c r="K25" s="318"/>
      <c r="L25" s="353"/>
      <c r="M25" s="352"/>
      <c r="N25" s="318"/>
      <c r="O25" s="318"/>
      <c r="P25" s="318"/>
      <c r="Q25" s="318"/>
      <c r="R25" s="353"/>
      <c r="S25" s="352"/>
      <c r="T25" s="318"/>
      <c r="U25" s="318"/>
      <c r="V25" s="353"/>
      <c r="W25" s="352"/>
      <c r="X25" s="318"/>
      <c r="Y25" s="318"/>
      <c r="Z25" s="353"/>
      <c r="AA25" s="352"/>
      <c r="AB25" s="353"/>
      <c r="AC25" s="352"/>
      <c r="AD25" s="318"/>
      <c r="AE25" s="318"/>
      <c r="AF25" s="318"/>
      <c r="AG25" s="318"/>
      <c r="AH25" s="353"/>
      <c r="AI25" s="323"/>
    </row>
    <row r="26" spans="1:37" ht="20.25" customHeight="1" x14ac:dyDescent="0.15">
      <c r="A26" s="532"/>
      <c r="B26" s="537">
        <v>44350</v>
      </c>
      <c r="C26" s="538" t="s">
        <v>574</v>
      </c>
      <c r="D26" s="540">
        <v>81550825</v>
      </c>
      <c r="E26" s="540">
        <v>71577630</v>
      </c>
      <c r="F26" s="542">
        <v>0.87770577428247964</v>
      </c>
      <c r="H26" s="348"/>
      <c r="I26" s="352"/>
      <c r="J26" s="318"/>
      <c r="K26" s="318"/>
      <c r="L26" s="353"/>
      <c r="M26" s="352"/>
      <c r="N26" s="318"/>
      <c r="O26" s="318"/>
      <c r="P26" s="318"/>
      <c r="Q26" s="318"/>
      <c r="R26" s="353"/>
      <c r="S26" s="352"/>
      <c r="T26" s="318"/>
      <c r="U26" s="318"/>
      <c r="V26" s="353"/>
      <c r="W26" s="352"/>
      <c r="X26" s="318"/>
      <c r="Y26" s="318"/>
      <c r="Z26" s="353"/>
      <c r="AA26" s="352"/>
      <c r="AB26" s="353"/>
      <c r="AC26" s="352"/>
      <c r="AD26" s="318"/>
      <c r="AE26" s="318"/>
      <c r="AF26" s="318"/>
      <c r="AG26" s="318"/>
      <c r="AH26" s="353"/>
      <c r="AI26" s="323"/>
    </row>
    <row r="27" spans="1:37" ht="20.25" customHeight="1" x14ac:dyDescent="0.15">
      <c r="A27" s="533"/>
      <c r="B27" s="537"/>
      <c r="C27" s="539"/>
      <c r="D27" s="541"/>
      <c r="E27" s="541"/>
      <c r="F27" s="542"/>
      <c r="H27" s="348"/>
      <c r="I27" s="352"/>
      <c r="J27" s="318"/>
      <c r="K27" s="318"/>
      <c r="L27" s="353"/>
      <c r="M27" s="352"/>
      <c r="N27" s="318"/>
      <c r="O27" s="318"/>
      <c r="P27" s="318"/>
      <c r="Q27" s="318"/>
      <c r="R27" s="353"/>
      <c r="S27" s="352"/>
      <c r="T27" s="318"/>
      <c r="U27" s="318"/>
      <c r="V27" s="353"/>
      <c r="W27" s="352"/>
      <c r="X27" s="318"/>
      <c r="Y27" s="318"/>
      <c r="Z27" s="353"/>
      <c r="AA27" s="352"/>
      <c r="AB27" s="353"/>
      <c r="AC27" s="352"/>
      <c r="AD27" s="318"/>
      <c r="AE27" s="318"/>
      <c r="AF27" s="318"/>
      <c r="AG27" s="318"/>
      <c r="AH27" s="353"/>
      <c r="AI27" s="323"/>
    </row>
    <row r="28" spans="1:37" ht="20.25" customHeight="1" x14ac:dyDescent="0.15">
      <c r="A28" s="514" t="s">
        <v>32</v>
      </c>
      <c r="B28" s="392" t="s">
        <v>33</v>
      </c>
      <c r="C28" s="392" t="s">
        <v>42</v>
      </c>
      <c r="D28" s="516" t="s">
        <v>34</v>
      </c>
      <c r="E28" s="516"/>
      <c r="F28" s="517"/>
      <c r="H28" s="348"/>
      <c r="I28" s="352"/>
      <c r="J28" s="318"/>
      <c r="K28" s="318"/>
      <c r="L28" s="353"/>
      <c r="M28" s="352"/>
      <c r="N28" s="318"/>
      <c r="O28" s="318"/>
      <c r="P28" s="318"/>
      <c r="Q28" s="318"/>
      <c r="R28" s="353"/>
      <c r="S28" s="352"/>
      <c r="T28" s="318"/>
      <c r="U28" s="318"/>
      <c r="V28" s="353"/>
      <c r="W28" s="352"/>
      <c r="X28" s="318"/>
      <c r="Y28" s="318"/>
      <c r="Z28" s="353"/>
      <c r="AA28" s="352"/>
      <c r="AB28" s="353"/>
      <c r="AC28" s="352"/>
      <c r="AD28" s="318"/>
      <c r="AE28" s="318"/>
      <c r="AF28" s="318"/>
      <c r="AG28" s="318"/>
      <c r="AH28" s="353"/>
      <c r="AI28" s="323"/>
    </row>
    <row r="29" spans="1:37" ht="20.25" customHeight="1" x14ac:dyDescent="0.15">
      <c r="A29" s="515"/>
      <c r="B29" s="9" t="s">
        <v>389</v>
      </c>
      <c r="C29" s="9" t="s">
        <v>390</v>
      </c>
      <c r="D29" s="518" t="s">
        <v>388</v>
      </c>
      <c r="E29" s="519"/>
      <c r="F29" s="520"/>
      <c r="H29" s="348"/>
      <c r="I29" s="352"/>
      <c r="J29" s="318"/>
      <c r="K29" s="318"/>
      <c r="L29" s="353"/>
      <c r="M29" s="352"/>
      <c r="N29" s="318"/>
      <c r="O29" s="318"/>
      <c r="P29" s="318"/>
      <c r="Q29" s="318"/>
      <c r="R29" s="353"/>
      <c r="S29" s="352"/>
      <c r="T29" s="318"/>
      <c r="U29" s="318"/>
      <c r="V29" s="353"/>
      <c r="W29" s="352"/>
      <c r="X29" s="318"/>
      <c r="Y29" s="318"/>
      <c r="Z29" s="353"/>
      <c r="AA29" s="352"/>
      <c r="AB29" s="353"/>
      <c r="AC29" s="352"/>
      <c r="AD29" s="318"/>
      <c r="AE29" s="318"/>
      <c r="AF29" s="318"/>
      <c r="AG29" s="318"/>
      <c r="AH29" s="353"/>
      <c r="AI29" s="323"/>
    </row>
    <row r="30" spans="1:37" ht="20.25" customHeight="1" x14ac:dyDescent="0.15">
      <c r="A30" s="71" t="s">
        <v>41</v>
      </c>
      <c r="B30" s="521" t="s">
        <v>387</v>
      </c>
      <c r="C30" s="522"/>
      <c r="D30" s="523"/>
      <c r="E30" s="523"/>
      <c r="F30" s="524"/>
      <c r="H30" s="348"/>
      <c r="I30" s="352"/>
      <c r="J30" s="318"/>
      <c r="K30" s="318"/>
      <c r="L30" s="353"/>
      <c r="M30" s="352"/>
      <c r="N30" s="318"/>
      <c r="O30" s="318"/>
      <c r="P30" s="318"/>
      <c r="Q30" s="318"/>
      <c r="R30" s="353"/>
      <c r="S30" s="352"/>
      <c r="T30" s="318"/>
      <c r="U30" s="318"/>
      <c r="V30" s="353"/>
      <c r="W30" s="352"/>
      <c r="X30" s="318"/>
      <c r="Y30" s="318"/>
      <c r="Z30" s="353"/>
      <c r="AA30" s="352"/>
      <c r="AB30" s="353"/>
      <c r="AC30" s="352"/>
      <c r="AD30" s="318"/>
      <c r="AE30" s="318"/>
      <c r="AF30" s="318"/>
      <c r="AG30" s="318"/>
      <c r="AH30" s="353"/>
      <c r="AI30" s="323"/>
    </row>
    <row r="31" spans="1:37" ht="20.25" customHeight="1" x14ac:dyDescent="0.15">
      <c r="A31" s="71" t="s">
        <v>40</v>
      </c>
      <c r="B31" s="525" t="s">
        <v>384</v>
      </c>
      <c r="C31" s="523"/>
      <c r="D31" s="523"/>
      <c r="E31" s="523"/>
      <c r="F31" s="524"/>
      <c r="H31" s="348"/>
      <c r="I31" s="352"/>
      <c r="J31" s="318"/>
      <c r="K31" s="318"/>
      <c r="L31" s="353"/>
      <c r="M31" s="352"/>
      <c r="N31" s="318"/>
      <c r="O31" s="318"/>
      <c r="P31" s="318"/>
      <c r="Q31" s="318"/>
      <c r="R31" s="353"/>
      <c r="S31" s="352"/>
      <c r="T31" s="318"/>
      <c r="U31" s="318"/>
      <c r="V31" s="353"/>
      <c r="W31" s="352"/>
      <c r="X31" s="318"/>
      <c r="Y31" s="318"/>
      <c r="Z31" s="353"/>
      <c r="AA31" s="352"/>
      <c r="AB31" s="353"/>
      <c r="AC31" s="352"/>
      <c r="AD31" s="318"/>
      <c r="AE31" s="318"/>
      <c r="AF31" s="318"/>
      <c r="AG31" s="318"/>
      <c r="AH31" s="353"/>
      <c r="AI31" s="323"/>
    </row>
    <row r="32" spans="1:37" ht="20.25" customHeight="1" thickBot="1" x14ac:dyDescent="0.2">
      <c r="A32" s="64" t="s">
        <v>35</v>
      </c>
      <c r="B32" s="526"/>
      <c r="C32" s="526"/>
      <c r="D32" s="526"/>
      <c r="E32" s="526"/>
      <c r="F32" s="527"/>
      <c r="H32" s="371"/>
      <c r="I32" s="370"/>
      <c r="J32" s="366"/>
      <c r="K32" s="366"/>
      <c r="L32" s="367"/>
      <c r="M32" s="370"/>
      <c r="N32" s="366"/>
      <c r="O32" s="366"/>
      <c r="P32" s="366"/>
      <c r="Q32" s="366"/>
      <c r="R32" s="367"/>
      <c r="S32" s="370"/>
      <c r="T32" s="366"/>
      <c r="U32" s="366"/>
      <c r="V32" s="367"/>
      <c r="W32" s="370"/>
      <c r="X32" s="366"/>
      <c r="Y32" s="366"/>
      <c r="Z32" s="367"/>
      <c r="AA32" s="370"/>
      <c r="AB32" s="367"/>
      <c r="AC32" s="370"/>
      <c r="AD32" s="366"/>
      <c r="AE32" s="366"/>
      <c r="AF32" s="366"/>
      <c r="AG32" s="366"/>
      <c r="AH32" s="367"/>
      <c r="AI32" s="351"/>
    </row>
    <row r="33" spans="1:37" ht="20.25" customHeight="1" thickTop="1" x14ac:dyDescent="0.15">
      <c r="A33" s="63" t="s">
        <v>28</v>
      </c>
      <c r="B33" s="528" t="s">
        <v>392</v>
      </c>
      <c r="C33" s="529"/>
      <c r="D33" s="529"/>
      <c r="E33" s="529"/>
      <c r="F33" s="530"/>
      <c r="G33" s="129"/>
      <c r="H33" s="429">
        <v>62</v>
      </c>
      <c r="I33" s="268" t="s">
        <v>627</v>
      </c>
      <c r="J33" s="269" t="s">
        <v>461</v>
      </c>
      <c r="K33" s="270" t="s">
        <v>628</v>
      </c>
      <c r="L33" s="271">
        <v>44355</v>
      </c>
      <c r="M33" s="272" t="s">
        <v>629</v>
      </c>
      <c r="N33" s="273" t="s">
        <v>462</v>
      </c>
      <c r="O33" s="273" t="s">
        <v>630</v>
      </c>
      <c r="P33" s="273" t="s">
        <v>631</v>
      </c>
      <c r="Q33" s="273" t="s">
        <v>632</v>
      </c>
      <c r="R33" s="274" t="s">
        <v>626</v>
      </c>
      <c r="S33" s="275" t="s">
        <v>633</v>
      </c>
      <c r="T33" s="430" t="s">
        <v>634</v>
      </c>
      <c r="U33" s="273" t="s">
        <v>635</v>
      </c>
      <c r="V33" s="276" t="s">
        <v>636</v>
      </c>
      <c r="W33" s="277">
        <v>62304000</v>
      </c>
      <c r="X33" s="278">
        <v>62582725</v>
      </c>
      <c r="Y33" s="278">
        <v>54924930</v>
      </c>
      <c r="Z33" s="431">
        <v>0.87763000000000002</v>
      </c>
      <c r="AA33" s="280"/>
      <c r="AB33" s="281"/>
      <c r="AC33" s="282">
        <v>44357</v>
      </c>
      <c r="AD33" s="266" t="s">
        <v>637</v>
      </c>
      <c r="AE33" s="283">
        <v>44381</v>
      </c>
      <c r="AF33" s="266" t="s">
        <v>418</v>
      </c>
      <c r="AG33" s="266" t="s">
        <v>465</v>
      </c>
      <c r="AH33" s="267" t="s">
        <v>466</v>
      </c>
      <c r="AI33" s="255" t="s">
        <v>423</v>
      </c>
      <c r="AK33" s="25" t="s">
        <v>673</v>
      </c>
    </row>
    <row r="34" spans="1:37" ht="20.25" customHeight="1" x14ac:dyDescent="0.15">
      <c r="A34" s="531" t="s">
        <v>36</v>
      </c>
      <c r="B34" s="534" t="s">
        <v>29</v>
      </c>
      <c r="C34" s="535" t="s">
        <v>77</v>
      </c>
      <c r="D34" s="390" t="s">
        <v>37</v>
      </c>
      <c r="E34" s="390" t="s">
        <v>30</v>
      </c>
      <c r="F34" s="391" t="s">
        <v>95</v>
      </c>
      <c r="H34" s="348"/>
      <c r="I34" s="352"/>
      <c r="J34" s="318"/>
      <c r="K34" s="318"/>
      <c r="L34" s="353"/>
      <c r="M34" s="352"/>
      <c r="N34" s="318"/>
      <c r="O34" s="318"/>
      <c r="P34" s="318"/>
      <c r="Q34" s="318"/>
      <c r="R34" s="353"/>
      <c r="S34" s="352"/>
      <c r="T34" s="318"/>
      <c r="U34" s="318"/>
      <c r="V34" s="353"/>
      <c r="W34" s="352"/>
      <c r="X34" s="318"/>
      <c r="Y34" s="318"/>
      <c r="Z34" s="353"/>
      <c r="AA34" s="352"/>
      <c r="AB34" s="353"/>
      <c r="AC34" s="352"/>
      <c r="AD34" s="318"/>
      <c r="AE34" s="318"/>
      <c r="AF34" s="318"/>
      <c r="AG34" s="318"/>
      <c r="AH34" s="353"/>
      <c r="AI34" s="323"/>
    </row>
    <row r="35" spans="1:37" ht="20.25" customHeight="1" x14ac:dyDescent="0.15">
      <c r="A35" s="532"/>
      <c r="B35" s="534"/>
      <c r="C35" s="536"/>
      <c r="D35" s="390" t="s">
        <v>38</v>
      </c>
      <c r="E35" s="390" t="s">
        <v>31</v>
      </c>
      <c r="F35" s="391" t="s">
        <v>39</v>
      </c>
      <c r="H35" s="348"/>
      <c r="I35" s="352"/>
      <c r="J35" s="318"/>
      <c r="K35" s="318"/>
      <c r="L35" s="353"/>
      <c r="M35" s="352"/>
      <c r="N35" s="318"/>
      <c r="O35" s="318"/>
      <c r="P35" s="318"/>
      <c r="Q35" s="318"/>
      <c r="R35" s="353"/>
      <c r="S35" s="352"/>
      <c r="T35" s="318"/>
      <c r="U35" s="318"/>
      <c r="V35" s="353"/>
      <c r="W35" s="352"/>
      <c r="X35" s="318"/>
      <c r="Y35" s="318"/>
      <c r="Z35" s="353"/>
      <c r="AA35" s="352"/>
      <c r="AB35" s="353"/>
      <c r="AC35" s="352"/>
      <c r="AD35" s="318"/>
      <c r="AE35" s="318"/>
      <c r="AF35" s="318"/>
      <c r="AG35" s="318"/>
      <c r="AH35" s="353"/>
      <c r="AI35" s="323"/>
    </row>
    <row r="36" spans="1:37" ht="20.25" customHeight="1" x14ac:dyDescent="0.15">
      <c r="A36" s="532"/>
      <c r="B36" s="537">
        <v>44355</v>
      </c>
      <c r="C36" s="538" t="s">
        <v>576</v>
      </c>
      <c r="D36" s="540">
        <v>62582725</v>
      </c>
      <c r="E36" s="540">
        <v>54924930</v>
      </c>
      <c r="F36" s="542">
        <v>0.87763000000000002</v>
      </c>
      <c r="H36" s="348"/>
      <c r="I36" s="352"/>
      <c r="J36" s="318"/>
      <c r="K36" s="318"/>
      <c r="L36" s="353"/>
      <c r="M36" s="352"/>
      <c r="N36" s="318"/>
      <c r="O36" s="318"/>
      <c r="P36" s="318"/>
      <c r="Q36" s="318"/>
      <c r="R36" s="353"/>
      <c r="S36" s="352"/>
      <c r="T36" s="318"/>
      <c r="U36" s="318"/>
      <c r="V36" s="353"/>
      <c r="W36" s="352"/>
      <c r="X36" s="318"/>
      <c r="Y36" s="318"/>
      <c r="Z36" s="353"/>
      <c r="AA36" s="352"/>
      <c r="AB36" s="353"/>
      <c r="AC36" s="352"/>
      <c r="AD36" s="318"/>
      <c r="AE36" s="318"/>
      <c r="AF36" s="318"/>
      <c r="AG36" s="318"/>
      <c r="AH36" s="353"/>
      <c r="AI36" s="323"/>
    </row>
    <row r="37" spans="1:37" ht="20.25" customHeight="1" x14ac:dyDescent="0.15">
      <c r="A37" s="533"/>
      <c r="B37" s="537"/>
      <c r="C37" s="539"/>
      <c r="D37" s="541"/>
      <c r="E37" s="541"/>
      <c r="F37" s="542"/>
      <c r="H37" s="348"/>
      <c r="I37" s="352"/>
      <c r="J37" s="318"/>
      <c r="K37" s="318"/>
      <c r="L37" s="353"/>
      <c r="M37" s="352"/>
      <c r="N37" s="318"/>
      <c r="O37" s="318"/>
      <c r="P37" s="318"/>
      <c r="Q37" s="318"/>
      <c r="R37" s="353"/>
      <c r="S37" s="352"/>
      <c r="T37" s="318"/>
      <c r="U37" s="318"/>
      <c r="V37" s="353"/>
      <c r="W37" s="352"/>
      <c r="X37" s="318"/>
      <c r="Y37" s="318"/>
      <c r="Z37" s="353"/>
      <c r="AA37" s="352"/>
      <c r="AB37" s="353"/>
      <c r="AC37" s="352"/>
      <c r="AD37" s="318"/>
      <c r="AE37" s="318"/>
      <c r="AF37" s="318"/>
      <c r="AG37" s="318"/>
      <c r="AH37" s="353"/>
      <c r="AI37" s="323"/>
    </row>
    <row r="38" spans="1:37" ht="20.25" customHeight="1" x14ac:dyDescent="0.15">
      <c r="A38" s="514" t="s">
        <v>32</v>
      </c>
      <c r="B38" s="392" t="s">
        <v>33</v>
      </c>
      <c r="C38" s="392" t="s">
        <v>42</v>
      </c>
      <c r="D38" s="516" t="s">
        <v>34</v>
      </c>
      <c r="E38" s="516"/>
      <c r="F38" s="517"/>
      <c r="H38" s="348"/>
      <c r="I38" s="352"/>
      <c r="J38" s="318"/>
      <c r="K38" s="318"/>
      <c r="L38" s="353"/>
      <c r="M38" s="352"/>
      <c r="N38" s="318"/>
      <c r="O38" s="318"/>
      <c r="P38" s="318"/>
      <c r="Q38" s="318"/>
      <c r="R38" s="353"/>
      <c r="S38" s="352"/>
      <c r="T38" s="318"/>
      <c r="U38" s="318"/>
      <c r="V38" s="353"/>
      <c r="W38" s="352"/>
      <c r="X38" s="318"/>
      <c r="Y38" s="318"/>
      <c r="Z38" s="353"/>
      <c r="AA38" s="352"/>
      <c r="AB38" s="353"/>
      <c r="AC38" s="352"/>
      <c r="AD38" s="318"/>
      <c r="AE38" s="318"/>
      <c r="AF38" s="318"/>
      <c r="AG38" s="318"/>
      <c r="AH38" s="353"/>
      <c r="AI38" s="323"/>
    </row>
    <row r="39" spans="1:37" ht="20.25" customHeight="1" x14ac:dyDescent="0.15">
      <c r="A39" s="515"/>
      <c r="B39" s="9" t="s">
        <v>394</v>
      </c>
      <c r="C39" s="9" t="s">
        <v>395</v>
      </c>
      <c r="D39" s="518" t="s">
        <v>393</v>
      </c>
      <c r="E39" s="519"/>
      <c r="F39" s="520"/>
      <c r="H39" s="348"/>
      <c r="I39" s="352"/>
      <c r="J39" s="318"/>
      <c r="K39" s="318"/>
      <c r="L39" s="353"/>
      <c r="M39" s="352"/>
      <c r="N39" s="318"/>
      <c r="O39" s="318"/>
      <c r="P39" s="318"/>
      <c r="Q39" s="318"/>
      <c r="R39" s="353"/>
      <c r="S39" s="352"/>
      <c r="T39" s="318"/>
      <c r="U39" s="318"/>
      <c r="V39" s="353"/>
      <c r="W39" s="352"/>
      <c r="X39" s="318"/>
      <c r="Y39" s="318"/>
      <c r="Z39" s="353"/>
      <c r="AA39" s="352"/>
      <c r="AB39" s="353"/>
      <c r="AC39" s="352"/>
      <c r="AD39" s="318"/>
      <c r="AE39" s="318"/>
      <c r="AF39" s="318"/>
      <c r="AG39" s="318"/>
      <c r="AH39" s="353"/>
      <c r="AI39" s="323"/>
    </row>
    <row r="40" spans="1:37" ht="20.25" customHeight="1" x14ac:dyDescent="0.15">
      <c r="A40" s="71" t="s">
        <v>41</v>
      </c>
      <c r="B40" s="521" t="s">
        <v>387</v>
      </c>
      <c r="C40" s="522"/>
      <c r="D40" s="523"/>
      <c r="E40" s="523"/>
      <c r="F40" s="524"/>
      <c r="H40" s="348"/>
      <c r="I40" s="352"/>
      <c r="J40" s="318"/>
      <c r="K40" s="318"/>
      <c r="L40" s="353"/>
      <c r="M40" s="352"/>
      <c r="N40" s="318"/>
      <c r="O40" s="318"/>
      <c r="P40" s="318"/>
      <c r="Q40" s="318"/>
      <c r="R40" s="353"/>
      <c r="S40" s="352"/>
      <c r="T40" s="318"/>
      <c r="U40" s="318"/>
      <c r="V40" s="353"/>
      <c r="W40" s="352"/>
      <c r="X40" s="318"/>
      <c r="Y40" s="318"/>
      <c r="Z40" s="353"/>
      <c r="AA40" s="352"/>
      <c r="AB40" s="353"/>
      <c r="AC40" s="352"/>
      <c r="AD40" s="318"/>
      <c r="AE40" s="318"/>
      <c r="AF40" s="318"/>
      <c r="AG40" s="318"/>
      <c r="AH40" s="353"/>
      <c r="AI40" s="323"/>
    </row>
    <row r="41" spans="1:37" ht="20.25" customHeight="1" x14ac:dyDescent="0.15">
      <c r="A41" s="71" t="s">
        <v>40</v>
      </c>
      <c r="B41" s="525" t="s">
        <v>391</v>
      </c>
      <c r="C41" s="523"/>
      <c r="D41" s="523"/>
      <c r="E41" s="523"/>
      <c r="F41" s="524"/>
      <c r="H41" s="348"/>
      <c r="I41" s="352"/>
      <c r="J41" s="318"/>
      <c r="K41" s="318"/>
      <c r="L41" s="353"/>
      <c r="M41" s="352"/>
      <c r="N41" s="318"/>
      <c r="O41" s="318"/>
      <c r="P41" s="318"/>
      <c r="Q41" s="318"/>
      <c r="R41" s="353"/>
      <c r="S41" s="352"/>
      <c r="T41" s="318"/>
      <c r="U41" s="318"/>
      <c r="V41" s="353"/>
      <c r="W41" s="352"/>
      <c r="X41" s="318"/>
      <c r="Y41" s="318"/>
      <c r="Z41" s="353"/>
      <c r="AA41" s="352"/>
      <c r="AB41" s="353"/>
      <c r="AC41" s="352"/>
      <c r="AD41" s="318"/>
      <c r="AE41" s="318"/>
      <c r="AF41" s="318"/>
      <c r="AG41" s="318"/>
      <c r="AH41" s="353"/>
      <c r="AI41" s="323"/>
    </row>
    <row r="42" spans="1:37" ht="20.25" customHeight="1" thickBot="1" x14ac:dyDescent="0.2">
      <c r="A42" s="64" t="s">
        <v>35</v>
      </c>
      <c r="B42" s="526"/>
      <c r="C42" s="526"/>
      <c r="D42" s="526"/>
      <c r="E42" s="526"/>
      <c r="F42" s="527"/>
      <c r="H42" s="371"/>
      <c r="I42" s="370"/>
      <c r="J42" s="366"/>
      <c r="K42" s="366"/>
      <c r="L42" s="367"/>
      <c r="M42" s="370"/>
      <c r="N42" s="366"/>
      <c r="O42" s="366"/>
      <c r="P42" s="366"/>
      <c r="Q42" s="366"/>
      <c r="R42" s="367"/>
      <c r="S42" s="370"/>
      <c r="T42" s="366"/>
      <c r="U42" s="366"/>
      <c r="V42" s="367"/>
      <c r="W42" s="370"/>
      <c r="X42" s="366"/>
      <c r="Y42" s="366"/>
      <c r="Z42" s="367"/>
      <c r="AA42" s="370"/>
      <c r="AB42" s="367"/>
      <c r="AC42" s="370"/>
      <c r="AD42" s="366"/>
      <c r="AE42" s="366"/>
      <c r="AF42" s="366"/>
      <c r="AG42" s="366"/>
      <c r="AH42" s="367"/>
      <c r="AI42" s="351"/>
    </row>
    <row r="43" spans="1:37" ht="20.25" customHeight="1" thickTop="1" x14ac:dyDescent="0.15">
      <c r="A43" s="63" t="s">
        <v>28</v>
      </c>
      <c r="B43" s="528" t="s">
        <v>380</v>
      </c>
      <c r="C43" s="529"/>
      <c r="D43" s="529"/>
      <c r="E43" s="529"/>
      <c r="F43" s="530"/>
      <c r="H43" s="255">
        <v>63</v>
      </c>
      <c r="I43" s="256" t="s">
        <v>638</v>
      </c>
      <c r="J43" s="257" t="s">
        <v>639</v>
      </c>
      <c r="K43" s="258" t="s">
        <v>426</v>
      </c>
      <c r="L43" s="259">
        <v>44356</v>
      </c>
      <c r="M43" s="272" t="s">
        <v>640</v>
      </c>
      <c r="N43" s="273" t="s">
        <v>427</v>
      </c>
      <c r="O43" s="245" t="s">
        <v>641</v>
      </c>
      <c r="P43" s="245" t="s">
        <v>642</v>
      </c>
      <c r="Q43" s="245" t="s">
        <v>643</v>
      </c>
      <c r="R43" s="246" t="s">
        <v>644</v>
      </c>
      <c r="S43" s="247" t="s">
        <v>645</v>
      </c>
      <c r="T43" s="245" t="s">
        <v>646</v>
      </c>
      <c r="U43" s="245" t="s">
        <v>647</v>
      </c>
      <c r="V43" s="260" t="s">
        <v>510</v>
      </c>
      <c r="W43" s="261"/>
      <c r="X43" s="262">
        <v>4500000</v>
      </c>
      <c r="Y43" s="262">
        <v>4100000</v>
      </c>
      <c r="Z43" s="263">
        <f t="shared" ref="Z43" si="3">Y43/X43</f>
        <v>0.91111111111111109</v>
      </c>
      <c r="AA43" s="264"/>
      <c r="AB43" s="265" t="s">
        <v>648</v>
      </c>
      <c r="AC43" s="432">
        <v>44356</v>
      </c>
      <c r="AD43" s="266">
        <v>44369</v>
      </c>
      <c r="AE43" s="266">
        <v>44369</v>
      </c>
      <c r="AF43" s="266">
        <v>44369</v>
      </c>
      <c r="AG43" s="266">
        <v>44372</v>
      </c>
      <c r="AH43" s="267">
        <v>4100000</v>
      </c>
      <c r="AI43" s="255" t="s">
        <v>649</v>
      </c>
      <c r="AK43" s="25" t="s">
        <v>579</v>
      </c>
    </row>
    <row r="44" spans="1:37" ht="20.25" customHeight="1" x14ac:dyDescent="0.15">
      <c r="A44" s="531" t="s">
        <v>36</v>
      </c>
      <c r="B44" s="534" t="s">
        <v>29</v>
      </c>
      <c r="C44" s="535" t="s">
        <v>77</v>
      </c>
      <c r="D44" s="390" t="s">
        <v>37</v>
      </c>
      <c r="E44" s="390" t="s">
        <v>30</v>
      </c>
      <c r="F44" s="391" t="s">
        <v>95</v>
      </c>
      <c r="H44" s="349"/>
      <c r="I44" s="354"/>
      <c r="J44" s="137"/>
      <c r="K44" s="320"/>
      <c r="L44" s="355"/>
      <c r="M44" s="359"/>
      <c r="N44" s="138"/>
      <c r="O44" s="138"/>
      <c r="P44" s="319"/>
      <c r="Q44" s="321"/>
      <c r="R44" s="360"/>
      <c r="S44" s="359"/>
      <c r="T44" s="322"/>
      <c r="U44" s="318"/>
      <c r="V44" s="353"/>
      <c r="W44" s="352"/>
      <c r="X44" s="318"/>
      <c r="Y44" s="318"/>
      <c r="Z44" s="353"/>
      <c r="AA44" s="352"/>
      <c r="AB44" s="353"/>
      <c r="AC44" s="352"/>
      <c r="AD44" s="318"/>
      <c r="AE44" s="318"/>
      <c r="AF44" s="318"/>
      <c r="AG44" s="318"/>
      <c r="AH44" s="353"/>
      <c r="AI44" s="323"/>
    </row>
    <row r="45" spans="1:37" ht="20.25" customHeight="1" x14ac:dyDescent="0.15">
      <c r="A45" s="532"/>
      <c r="B45" s="534"/>
      <c r="C45" s="536"/>
      <c r="D45" s="390" t="s">
        <v>38</v>
      </c>
      <c r="E45" s="390" t="s">
        <v>31</v>
      </c>
      <c r="F45" s="391" t="s">
        <v>39</v>
      </c>
      <c r="H45" s="349"/>
      <c r="I45" s="354"/>
      <c r="J45" s="137"/>
      <c r="K45" s="320"/>
      <c r="L45" s="355"/>
      <c r="M45" s="359"/>
      <c r="N45" s="138"/>
      <c r="O45" s="138"/>
      <c r="P45" s="319"/>
      <c r="Q45" s="321"/>
      <c r="R45" s="360"/>
      <c r="S45" s="359"/>
      <c r="T45" s="322"/>
      <c r="U45" s="318"/>
      <c r="V45" s="353"/>
      <c r="W45" s="352"/>
      <c r="X45" s="318"/>
      <c r="Y45" s="318"/>
      <c r="Z45" s="353"/>
      <c r="AA45" s="352"/>
      <c r="AB45" s="353"/>
      <c r="AC45" s="352"/>
      <c r="AD45" s="318"/>
      <c r="AE45" s="318"/>
      <c r="AF45" s="318"/>
      <c r="AG45" s="318"/>
      <c r="AH45" s="353"/>
      <c r="AI45" s="323"/>
    </row>
    <row r="46" spans="1:37" ht="20.25" customHeight="1" x14ac:dyDescent="0.15">
      <c r="A46" s="532"/>
      <c r="B46" s="537">
        <v>44356</v>
      </c>
      <c r="C46" s="538" t="s">
        <v>578</v>
      </c>
      <c r="D46" s="540">
        <v>4500000</v>
      </c>
      <c r="E46" s="540">
        <v>4100000</v>
      </c>
      <c r="F46" s="542">
        <v>0.91111111111111109</v>
      </c>
      <c r="H46" s="349"/>
      <c r="I46" s="354"/>
      <c r="J46" s="137"/>
      <c r="K46" s="320"/>
      <c r="L46" s="355"/>
      <c r="M46" s="359"/>
      <c r="N46" s="138"/>
      <c r="O46" s="138"/>
      <c r="P46" s="319"/>
      <c r="Q46" s="321"/>
      <c r="R46" s="360"/>
      <c r="S46" s="359"/>
      <c r="T46" s="322"/>
      <c r="U46" s="318"/>
      <c r="V46" s="353"/>
      <c r="W46" s="352"/>
      <c r="X46" s="318"/>
      <c r="Y46" s="318"/>
      <c r="Z46" s="353"/>
      <c r="AA46" s="352"/>
      <c r="AB46" s="353"/>
      <c r="AC46" s="352"/>
      <c r="AD46" s="318"/>
      <c r="AE46" s="318"/>
      <c r="AF46" s="318"/>
      <c r="AG46" s="318"/>
      <c r="AH46" s="353"/>
      <c r="AI46" s="323"/>
    </row>
    <row r="47" spans="1:37" ht="20.25" customHeight="1" x14ac:dyDescent="0.15">
      <c r="A47" s="533"/>
      <c r="B47" s="537"/>
      <c r="C47" s="539"/>
      <c r="D47" s="541"/>
      <c r="E47" s="541"/>
      <c r="F47" s="542"/>
      <c r="H47" s="349"/>
      <c r="I47" s="354"/>
      <c r="J47" s="137"/>
      <c r="K47" s="320"/>
      <c r="L47" s="355"/>
      <c r="M47" s="359"/>
      <c r="N47" s="138"/>
      <c r="O47" s="138"/>
      <c r="P47" s="319"/>
      <c r="Q47" s="321"/>
      <c r="R47" s="360"/>
      <c r="S47" s="359"/>
      <c r="T47" s="322"/>
      <c r="U47" s="318"/>
      <c r="V47" s="353"/>
      <c r="W47" s="352"/>
      <c r="X47" s="318"/>
      <c r="Y47" s="318"/>
      <c r="Z47" s="353"/>
      <c r="AA47" s="352"/>
      <c r="AB47" s="353"/>
      <c r="AC47" s="352"/>
      <c r="AD47" s="318"/>
      <c r="AE47" s="318"/>
      <c r="AF47" s="318"/>
      <c r="AG47" s="318"/>
      <c r="AH47" s="353"/>
      <c r="AI47" s="323"/>
    </row>
    <row r="48" spans="1:37" ht="20.25" customHeight="1" x14ac:dyDescent="0.15">
      <c r="A48" s="514" t="s">
        <v>32</v>
      </c>
      <c r="B48" s="392" t="s">
        <v>33</v>
      </c>
      <c r="C48" s="392" t="s">
        <v>42</v>
      </c>
      <c r="D48" s="516" t="s">
        <v>34</v>
      </c>
      <c r="E48" s="516"/>
      <c r="F48" s="517"/>
      <c r="H48" s="349"/>
      <c r="I48" s="354"/>
      <c r="J48" s="137"/>
      <c r="K48" s="320"/>
      <c r="L48" s="355"/>
      <c r="M48" s="359"/>
      <c r="N48" s="138"/>
      <c r="O48" s="138"/>
      <c r="P48" s="319"/>
      <c r="Q48" s="321"/>
      <c r="R48" s="360"/>
      <c r="S48" s="359"/>
      <c r="T48" s="322"/>
      <c r="U48" s="318"/>
      <c r="V48" s="353"/>
      <c r="W48" s="352"/>
      <c r="X48" s="318"/>
      <c r="Y48" s="318"/>
      <c r="Z48" s="353"/>
      <c r="AA48" s="352"/>
      <c r="AB48" s="353"/>
      <c r="AC48" s="352"/>
      <c r="AD48" s="318"/>
      <c r="AE48" s="318"/>
      <c r="AF48" s="318"/>
      <c r="AG48" s="318"/>
      <c r="AH48" s="353"/>
      <c r="AI48" s="323"/>
    </row>
    <row r="49" spans="1:37" ht="20.25" customHeight="1" x14ac:dyDescent="0.15">
      <c r="A49" s="515"/>
      <c r="B49" s="9" t="s">
        <v>381</v>
      </c>
      <c r="C49" s="9" t="s">
        <v>398</v>
      </c>
      <c r="D49" s="518" t="s">
        <v>397</v>
      </c>
      <c r="E49" s="519"/>
      <c r="F49" s="520"/>
      <c r="H49" s="349"/>
      <c r="I49" s="354"/>
      <c r="J49" s="137"/>
      <c r="K49" s="320"/>
      <c r="L49" s="355"/>
      <c r="M49" s="359"/>
      <c r="N49" s="138"/>
      <c r="O49" s="138"/>
      <c r="P49" s="319"/>
      <c r="Q49" s="321"/>
      <c r="R49" s="360"/>
      <c r="S49" s="359"/>
      <c r="T49" s="322"/>
      <c r="U49" s="318"/>
      <c r="V49" s="353"/>
      <c r="W49" s="352"/>
      <c r="X49" s="318"/>
      <c r="Y49" s="318"/>
      <c r="Z49" s="353"/>
      <c r="AA49" s="352"/>
      <c r="AB49" s="353"/>
      <c r="AC49" s="352"/>
      <c r="AD49" s="318"/>
      <c r="AE49" s="318"/>
      <c r="AF49" s="318"/>
      <c r="AG49" s="318"/>
      <c r="AH49" s="353"/>
      <c r="AI49" s="323"/>
    </row>
    <row r="50" spans="1:37" ht="20.25" customHeight="1" x14ac:dyDescent="0.15">
      <c r="A50" s="71" t="s">
        <v>41</v>
      </c>
      <c r="B50" s="521" t="s">
        <v>154</v>
      </c>
      <c r="C50" s="522"/>
      <c r="D50" s="523"/>
      <c r="E50" s="523"/>
      <c r="F50" s="524"/>
      <c r="H50" s="349"/>
      <c r="I50" s="354"/>
      <c r="J50" s="137"/>
      <c r="K50" s="320"/>
      <c r="L50" s="355"/>
      <c r="M50" s="359"/>
      <c r="N50" s="138"/>
      <c r="O50" s="138"/>
      <c r="P50" s="319"/>
      <c r="Q50" s="321"/>
      <c r="R50" s="360"/>
      <c r="S50" s="359"/>
      <c r="T50" s="322"/>
      <c r="U50" s="318"/>
      <c r="V50" s="353"/>
      <c r="W50" s="352"/>
      <c r="X50" s="318"/>
      <c r="Y50" s="318"/>
      <c r="Z50" s="353"/>
      <c r="AA50" s="352"/>
      <c r="AB50" s="353"/>
      <c r="AC50" s="352"/>
      <c r="AD50" s="318"/>
      <c r="AE50" s="318"/>
      <c r="AF50" s="318"/>
      <c r="AG50" s="318"/>
      <c r="AH50" s="353"/>
      <c r="AI50" s="323"/>
    </row>
    <row r="51" spans="1:37" ht="20.25" customHeight="1" x14ac:dyDescent="0.15">
      <c r="A51" s="71" t="s">
        <v>40</v>
      </c>
      <c r="B51" s="525" t="s">
        <v>396</v>
      </c>
      <c r="C51" s="523"/>
      <c r="D51" s="523"/>
      <c r="E51" s="523"/>
      <c r="F51" s="524"/>
      <c r="H51" s="349"/>
      <c r="I51" s="354"/>
      <c r="J51" s="137"/>
      <c r="K51" s="320"/>
      <c r="L51" s="355"/>
      <c r="M51" s="359"/>
      <c r="N51" s="138"/>
      <c r="O51" s="138"/>
      <c r="P51" s="319"/>
      <c r="Q51" s="321"/>
      <c r="R51" s="360"/>
      <c r="S51" s="359"/>
      <c r="T51" s="322"/>
      <c r="U51" s="318"/>
      <c r="V51" s="353"/>
      <c r="W51" s="352"/>
      <c r="X51" s="318"/>
      <c r="Y51" s="318"/>
      <c r="Z51" s="353"/>
      <c r="AA51" s="352"/>
      <c r="AB51" s="353"/>
      <c r="AC51" s="352"/>
      <c r="AD51" s="318"/>
      <c r="AE51" s="318"/>
      <c r="AF51" s="318"/>
      <c r="AG51" s="318"/>
      <c r="AH51" s="353"/>
      <c r="AI51" s="323"/>
    </row>
    <row r="52" spans="1:37" ht="20.25" customHeight="1" thickBot="1" x14ac:dyDescent="0.2">
      <c r="A52" s="64" t="s">
        <v>35</v>
      </c>
      <c r="B52" s="526"/>
      <c r="C52" s="526"/>
      <c r="D52" s="526"/>
      <c r="E52" s="526"/>
      <c r="F52" s="527"/>
      <c r="H52" s="350"/>
      <c r="I52" s="356"/>
      <c r="J52" s="139"/>
      <c r="K52" s="357"/>
      <c r="L52" s="358"/>
      <c r="M52" s="361"/>
      <c r="N52" s="140"/>
      <c r="O52" s="140"/>
      <c r="P52" s="362"/>
      <c r="Q52" s="363"/>
      <c r="R52" s="364"/>
      <c r="S52" s="361"/>
      <c r="T52" s="365"/>
      <c r="U52" s="366"/>
      <c r="V52" s="367"/>
      <c r="W52" s="370"/>
      <c r="X52" s="366"/>
      <c r="Y52" s="366"/>
      <c r="Z52" s="367"/>
      <c r="AA52" s="370"/>
      <c r="AB52" s="367"/>
      <c r="AC52" s="370"/>
      <c r="AD52" s="366"/>
      <c r="AE52" s="366"/>
      <c r="AF52" s="366"/>
      <c r="AG52" s="366"/>
      <c r="AH52" s="367"/>
      <c r="AI52" s="351"/>
    </row>
    <row r="53" spans="1:37" ht="20.25" customHeight="1" thickTop="1" x14ac:dyDescent="0.15">
      <c r="A53" s="63" t="s">
        <v>28</v>
      </c>
      <c r="B53" s="528" t="s">
        <v>401</v>
      </c>
      <c r="C53" s="529"/>
      <c r="D53" s="529"/>
      <c r="E53" s="529"/>
      <c r="F53" s="530"/>
      <c r="H53" s="448">
        <v>66</v>
      </c>
      <c r="I53" s="256" t="s">
        <v>454</v>
      </c>
      <c r="J53" s="257" t="s">
        <v>650</v>
      </c>
      <c r="K53" s="258" t="s">
        <v>435</v>
      </c>
      <c r="L53" s="259">
        <v>44363</v>
      </c>
      <c r="M53" s="272" t="s">
        <v>414</v>
      </c>
      <c r="N53" s="273" t="s">
        <v>427</v>
      </c>
      <c r="O53" s="245" t="s">
        <v>446</v>
      </c>
      <c r="P53" s="245" t="s">
        <v>651</v>
      </c>
      <c r="Q53" s="245" t="s">
        <v>652</v>
      </c>
      <c r="R53" s="246" t="s">
        <v>653</v>
      </c>
      <c r="S53" s="247" t="s">
        <v>531</v>
      </c>
      <c r="T53" s="245" t="s">
        <v>654</v>
      </c>
      <c r="U53" s="245" t="s">
        <v>655</v>
      </c>
      <c r="V53" s="260" t="s">
        <v>534</v>
      </c>
      <c r="W53" s="261">
        <v>28128000</v>
      </c>
      <c r="X53" s="262">
        <v>28076625</v>
      </c>
      <c r="Y53" s="262">
        <v>24874000</v>
      </c>
      <c r="Z53" s="449">
        <f t="shared" ref="Z53" si="4">Y53/X53</f>
        <v>0.88593269312105716</v>
      </c>
      <c r="AA53" s="264"/>
      <c r="AB53" s="265"/>
      <c r="AC53" s="432">
        <v>44378</v>
      </c>
      <c r="AD53" s="266" t="s">
        <v>418</v>
      </c>
      <c r="AE53" s="266">
        <v>44561</v>
      </c>
      <c r="AF53" s="266" t="s">
        <v>656</v>
      </c>
      <c r="AG53" s="266" t="s">
        <v>418</v>
      </c>
      <c r="AH53" s="267" t="s">
        <v>657</v>
      </c>
      <c r="AI53" s="255" t="s">
        <v>658</v>
      </c>
      <c r="AK53" s="25" t="s">
        <v>674</v>
      </c>
    </row>
    <row r="54" spans="1:37" ht="20.25" customHeight="1" x14ac:dyDescent="0.15">
      <c r="A54" s="531" t="s">
        <v>36</v>
      </c>
      <c r="B54" s="534" t="s">
        <v>29</v>
      </c>
      <c r="C54" s="535" t="s">
        <v>77</v>
      </c>
      <c r="D54" s="390" t="s">
        <v>37</v>
      </c>
      <c r="E54" s="390" t="s">
        <v>30</v>
      </c>
      <c r="F54" s="391" t="s">
        <v>95</v>
      </c>
      <c r="H54" s="349"/>
      <c r="I54" s="354"/>
      <c r="J54" s="137"/>
      <c r="K54" s="320"/>
      <c r="L54" s="355"/>
      <c r="M54" s="359"/>
      <c r="N54" s="138"/>
      <c r="O54" s="138"/>
      <c r="P54" s="319"/>
      <c r="Q54" s="321"/>
      <c r="R54" s="360"/>
      <c r="S54" s="359"/>
      <c r="T54" s="322"/>
      <c r="U54" s="318"/>
      <c r="V54" s="353"/>
      <c r="W54" s="352"/>
      <c r="X54" s="318"/>
      <c r="Y54" s="318"/>
      <c r="Z54" s="353"/>
      <c r="AA54" s="352"/>
      <c r="AB54" s="353"/>
      <c r="AC54" s="352"/>
      <c r="AD54" s="318"/>
      <c r="AE54" s="318"/>
      <c r="AF54" s="318"/>
      <c r="AG54" s="318"/>
      <c r="AH54" s="353"/>
      <c r="AI54" s="323"/>
    </row>
    <row r="55" spans="1:37" ht="20.25" customHeight="1" x14ac:dyDescent="0.15">
      <c r="A55" s="532"/>
      <c r="B55" s="534"/>
      <c r="C55" s="536"/>
      <c r="D55" s="390" t="s">
        <v>38</v>
      </c>
      <c r="E55" s="390" t="s">
        <v>31</v>
      </c>
      <c r="F55" s="391" t="s">
        <v>39</v>
      </c>
      <c r="H55" s="349"/>
      <c r="I55" s="354"/>
      <c r="J55" s="137"/>
      <c r="K55" s="320"/>
      <c r="L55" s="355"/>
      <c r="M55" s="359"/>
      <c r="N55" s="138"/>
      <c r="O55" s="138"/>
      <c r="P55" s="319"/>
      <c r="Q55" s="321"/>
      <c r="R55" s="360"/>
      <c r="S55" s="359"/>
      <c r="T55" s="322"/>
      <c r="U55" s="318"/>
      <c r="V55" s="353"/>
      <c r="W55" s="352"/>
      <c r="X55" s="318"/>
      <c r="Y55" s="318"/>
      <c r="Z55" s="353"/>
      <c r="AA55" s="352"/>
      <c r="AB55" s="353"/>
      <c r="AC55" s="352"/>
      <c r="AD55" s="318"/>
      <c r="AE55" s="318"/>
      <c r="AF55" s="318"/>
      <c r="AG55" s="318"/>
      <c r="AH55" s="353"/>
      <c r="AI55" s="323"/>
    </row>
    <row r="56" spans="1:37" ht="20.25" customHeight="1" x14ac:dyDescent="0.15">
      <c r="A56" s="532"/>
      <c r="B56" s="537">
        <v>44363</v>
      </c>
      <c r="C56" s="538" t="s">
        <v>584</v>
      </c>
      <c r="D56" s="540">
        <v>28076625</v>
      </c>
      <c r="E56" s="540">
        <v>24874000</v>
      </c>
      <c r="F56" s="542">
        <v>0.88593269312105716</v>
      </c>
      <c r="H56" s="349"/>
      <c r="I56" s="354"/>
      <c r="J56" s="137"/>
      <c r="K56" s="320"/>
      <c r="L56" s="355"/>
      <c r="M56" s="359"/>
      <c r="N56" s="138"/>
      <c r="O56" s="138"/>
      <c r="P56" s="319"/>
      <c r="Q56" s="321"/>
      <c r="R56" s="360"/>
      <c r="S56" s="359"/>
      <c r="T56" s="322"/>
      <c r="U56" s="318"/>
      <c r="V56" s="353"/>
      <c r="W56" s="352"/>
      <c r="X56" s="318"/>
      <c r="Y56" s="318"/>
      <c r="Z56" s="353"/>
      <c r="AA56" s="352"/>
      <c r="AB56" s="353"/>
      <c r="AC56" s="352"/>
      <c r="AD56" s="318"/>
      <c r="AE56" s="318"/>
      <c r="AF56" s="318"/>
      <c r="AG56" s="318"/>
      <c r="AH56" s="353"/>
      <c r="AI56" s="323"/>
    </row>
    <row r="57" spans="1:37" ht="20.25" customHeight="1" x14ac:dyDescent="0.15">
      <c r="A57" s="533"/>
      <c r="B57" s="537"/>
      <c r="C57" s="539"/>
      <c r="D57" s="541"/>
      <c r="E57" s="541"/>
      <c r="F57" s="542"/>
      <c r="H57" s="349"/>
      <c r="I57" s="354"/>
      <c r="J57" s="137"/>
      <c r="K57" s="320"/>
      <c r="L57" s="355"/>
      <c r="M57" s="359"/>
      <c r="N57" s="138"/>
      <c r="O57" s="138"/>
      <c r="P57" s="319"/>
      <c r="Q57" s="321"/>
      <c r="R57" s="360"/>
      <c r="S57" s="359"/>
      <c r="T57" s="322"/>
      <c r="U57" s="318"/>
      <c r="V57" s="353"/>
      <c r="W57" s="352"/>
      <c r="X57" s="318"/>
      <c r="Y57" s="318"/>
      <c r="Z57" s="353"/>
      <c r="AA57" s="352"/>
      <c r="AB57" s="353"/>
      <c r="AC57" s="352"/>
      <c r="AD57" s="318"/>
      <c r="AE57" s="318"/>
      <c r="AF57" s="318"/>
      <c r="AG57" s="318"/>
      <c r="AH57" s="353"/>
      <c r="AI57" s="323"/>
    </row>
    <row r="58" spans="1:37" ht="20.25" customHeight="1" x14ac:dyDescent="0.15">
      <c r="A58" s="514" t="s">
        <v>32</v>
      </c>
      <c r="B58" s="392" t="s">
        <v>33</v>
      </c>
      <c r="C58" s="392" t="s">
        <v>42</v>
      </c>
      <c r="D58" s="516" t="s">
        <v>34</v>
      </c>
      <c r="E58" s="516"/>
      <c r="F58" s="517"/>
      <c r="H58" s="349"/>
      <c r="I58" s="354"/>
      <c r="J58" s="137"/>
      <c r="K58" s="320"/>
      <c r="L58" s="355"/>
      <c r="M58" s="359"/>
      <c r="N58" s="138"/>
      <c r="O58" s="138"/>
      <c r="P58" s="319"/>
      <c r="Q58" s="321"/>
      <c r="R58" s="360"/>
      <c r="S58" s="359"/>
      <c r="T58" s="322"/>
      <c r="U58" s="318"/>
      <c r="V58" s="353"/>
      <c r="W58" s="352"/>
      <c r="X58" s="318"/>
      <c r="Y58" s="318"/>
      <c r="Z58" s="353"/>
      <c r="AA58" s="352"/>
      <c r="AB58" s="353"/>
      <c r="AC58" s="352"/>
      <c r="AD58" s="318"/>
      <c r="AE58" s="318"/>
      <c r="AF58" s="318"/>
      <c r="AG58" s="318"/>
      <c r="AH58" s="353"/>
      <c r="AI58" s="323"/>
    </row>
    <row r="59" spans="1:37" ht="20.25" customHeight="1" x14ac:dyDescent="0.15">
      <c r="A59" s="515"/>
      <c r="B59" s="9" t="s">
        <v>333</v>
      </c>
      <c r="C59" s="9" t="s">
        <v>403</v>
      </c>
      <c r="D59" s="518" t="s">
        <v>402</v>
      </c>
      <c r="E59" s="519"/>
      <c r="F59" s="520"/>
      <c r="H59" s="349"/>
      <c r="I59" s="354"/>
      <c r="J59" s="137"/>
      <c r="K59" s="320"/>
      <c r="L59" s="355"/>
      <c r="M59" s="359"/>
      <c r="N59" s="138"/>
      <c r="O59" s="138"/>
      <c r="P59" s="319"/>
      <c r="Q59" s="321"/>
      <c r="R59" s="360"/>
      <c r="S59" s="359"/>
      <c r="T59" s="322"/>
      <c r="U59" s="318"/>
      <c r="V59" s="353"/>
      <c r="W59" s="352"/>
      <c r="X59" s="318"/>
      <c r="Y59" s="318"/>
      <c r="Z59" s="353"/>
      <c r="AA59" s="352"/>
      <c r="AB59" s="353"/>
      <c r="AC59" s="352"/>
      <c r="AD59" s="318"/>
      <c r="AE59" s="318"/>
      <c r="AF59" s="318"/>
      <c r="AG59" s="318"/>
      <c r="AH59" s="353"/>
      <c r="AI59" s="323"/>
    </row>
    <row r="60" spans="1:37" ht="20.25" customHeight="1" x14ac:dyDescent="0.15">
      <c r="A60" s="71" t="s">
        <v>41</v>
      </c>
      <c r="B60" s="521" t="s">
        <v>291</v>
      </c>
      <c r="C60" s="522"/>
      <c r="D60" s="523"/>
      <c r="E60" s="523"/>
      <c r="F60" s="524"/>
      <c r="H60" s="349"/>
      <c r="I60" s="354"/>
      <c r="J60" s="137"/>
      <c r="K60" s="320"/>
      <c r="L60" s="355"/>
      <c r="M60" s="359"/>
      <c r="N60" s="138"/>
      <c r="O60" s="138"/>
      <c r="P60" s="319"/>
      <c r="Q60" s="321"/>
      <c r="R60" s="360"/>
      <c r="S60" s="359"/>
      <c r="T60" s="322"/>
      <c r="U60" s="318"/>
      <c r="V60" s="353"/>
      <c r="W60" s="352"/>
      <c r="X60" s="318"/>
      <c r="Y60" s="318"/>
      <c r="Z60" s="353"/>
      <c r="AA60" s="352"/>
      <c r="AB60" s="353"/>
      <c r="AC60" s="352"/>
      <c r="AD60" s="318"/>
      <c r="AE60" s="318"/>
      <c r="AF60" s="318"/>
      <c r="AG60" s="318"/>
      <c r="AH60" s="353"/>
      <c r="AI60" s="323"/>
    </row>
    <row r="61" spans="1:37" ht="20.25" customHeight="1" x14ac:dyDescent="0.15">
      <c r="A61" s="71" t="s">
        <v>40</v>
      </c>
      <c r="B61" s="525" t="s">
        <v>384</v>
      </c>
      <c r="C61" s="523"/>
      <c r="D61" s="523"/>
      <c r="E61" s="523"/>
      <c r="F61" s="524"/>
      <c r="H61" s="349"/>
      <c r="I61" s="354"/>
      <c r="J61" s="137"/>
      <c r="K61" s="320"/>
      <c r="L61" s="355"/>
      <c r="M61" s="359"/>
      <c r="N61" s="138"/>
      <c r="O61" s="138"/>
      <c r="P61" s="319"/>
      <c r="Q61" s="321"/>
      <c r="R61" s="360"/>
      <c r="S61" s="359"/>
      <c r="T61" s="322"/>
      <c r="U61" s="318"/>
      <c r="V61" s="353"/>
      <c r="W61" s="352"/>
      <c r="X61" s="318"/>
      <c r="Y61" s="318"/>
      <c r="Z61" s="353"/>
      <c r="AA61" s="352"/>
      <c r="AB61" s="353"/>
      <c r="AC61" s="352"/>
      <c r="AD61" s="318"/>
      <c r="AE61" s="318"/>
      <c r="AF61" s="318"/>
      <c r="AG61" s="318"/>
      <c r="AH61" s="353"/>
      <c r="AI61" s="323"/>
    </row>
    <row r="62" spans="1:37" ht="20.25" customHeight="1" thickBot="1" x14ac:dyDescent="0.2">
      <c r="A62" s="64" t="s">
        <v>35</v>
      </c>
      <c r="B62" s="526"/>
      <c r="C62" s="526"/>
      <c r="D62" s="526"/>
      <c r="E62" s="526"/>
      <c r="F62" s="527"/>
      <c r="H62" s="350"/>
      <c r="I62" s="356"/>
      <c r="J62" s="139"/>
      <c r="K62" s="357"/>
      <c r="L62" s="358"/>
      <c r="M62" s="361"/>
      <c r="N62" s="140"/>
      <c r="O62" s="140"/>
      <c r="P62" s="362"/>
      <c r="Q62" s="363"/>
      <c r="R62" s="364"/>
      <c r="S62" s="361"/>
      <c r="T62" s="365"/>
      <c r="U62" s="366"/>
      <c r="V62" s="367"/>
      <c r="W62" s="370"/>
      <c r="X62" s="366"/>
      <c r="Y62" s="366"/>
      <c r="Z62" s="367"/>
      <c r="AA62" s="370"/>
      <c r="AB62" s="367"/>
      <c r="AC62" s="370"/>
      <c r="AD62" s="366"/>
      <c r="AE62" s="366"/>
      <c r="AF62" s="366"/>
      <c r="AG62" s="366"/>
      <c r="AH62" s="367"/>
      <c r="AI62" s="351"/>
    </row>
    <row r="63" spans="1:37" ht="20.25" customHeight="1" thickTop="1" x14ac:dyDescent="0.15">
      <c r="A63" s="63" t="s">
        <v>28</v>
      </c>
      <c r="B63" s="528" t="s">
        <v>372</v>
      </c>
      <c r="C63" s="529"/>
      <c r="D63" s="529"/>
      <c r="E63" s="529"/>
      <c r="F63" s="530"/>
      <c r="H63" s="255">
        <v>68</v>
      </c>
      <c r="I63" s="256" t="s">
        <v>537</v>
      </c>
      <c r="J63" s="257" t="s">
        <v>436</v>
      </c>
      <c r="K63" s="258" t="s">
        <v>440</v>
      </c>
      <c r="L63" s="259">
        <v>44370</v>
      </c>
      <c r="M63" s="272" t="s">
        <v>414</v>
      </c>
      <c r="N63" s="273" t="s">
        <v>427</v>
      </c>
      <c r="O63" s="245" t="s">
        <v>516</v>
      </c>
      <c r="P63" s="245" t="s">
        <v>506</v>
      </c>
      <c r="Q63" s="245" t="s">
        <v>543</v>
      </c>
      <c r="R63" s="246" t="s">
        <v>441</v>
      </c>
      <c r="S63" s="247" t="s">
        <v>442</v>
      </c>
      <c r="T63" s="245" t="s">
        <v>659</v>
      </c>
      <c r="U63" s="245" t="s">
        <v>443</v>
      </c>
      <c r="V63" s="260" t="s">
        <v>547</v>
      </c>
      <c r="W63" s="261"/>
      <c r="X63" s="262">
        <v>1600000</v>
      </c>
      <c r="Y63" s="262">
        <v>1434000</v>
      </c>
      <c r="Z63" s="263">
        <f t="shared" ref="Z63" si="5">Y63/X63</f>
        <v>0.89624999999999999</v>
      </c>
      <c r="AA63" s="264"/>
      <c r="AB63" s="265"/>
      <c r="AC63" s="432">
        <v>44370</v>
      </c>
      <c r="AD63" s="450" t="s">
        <v>679</v>
      </c>
      <c r="AE63" s="266">
        <v>44384</v>
      </c>
      <c r="AF63" s="450"/>
      <c r="AG63" s="450"/>
      <c r="AH63" s="451"/>
      <c r="AI63" s="255" t="s">
        <v>548</v>
      </c>
      <c r="AK63" s="25" t="s">
        <v>675</v>
      </c>
    </row>
    <row r="64" spans="1:37" ht="20.25" customHeight="1" x14ac:dyDescent="0.15">
      <c r="A64" s="531" t="s">
        <v>36</v>
      </c>
      <c r="B64" s="534" t="s">
        <v>29</v>
      </c>
      <c r="C64" s="535" t="s">
        <v>77</v>
      </c>
      <c r="D64" s="390" t="s">
        <v>37</v>
      </c>
      <c r="E64" s="390" t="s">
        <v>30</v>
      </c>
      <c r="F64" s="391" t="s">
        <v>95</v>
      </c>
      <c r="H64" s="349"/>
      <c r="I64" s="354"/>
      <c r="J64" s="137"/>
      <c r="K64" s="320"/>
      <c r="L64" s="355"/>
      <c r="M64" s="359"/>
      <c r="N64" s="138"/>
      <c r="O64" s="138"/>
      <c r="P64" s="319"/>
      <c r="Q64" s="321"/>
      <c r="R64" s="360"/>
      <c r="S64" s="359"/>
      <c r="T64" s="322"/>
      <c r="U64" s="318"/>
      <c r="V64" s="353"/>
      <c r="W64" s="352"/>
      <c r="X64" s="318"/>
      <c r="Y64" s="318"/>
      <c r="Z64" s="353"/>
      <c r="AA64" s="352"/>
      <c r="AB64" s="353"/>
      <c r="AC64" s="352"/>
      <c r="AD64" s="318"/>
      <c r="AE64" s="318"/>
      <c r="AF64" s="318"/>
      <c r="AG64" s="318"/>
      <c r="AH64" s="353"/>
      <c r="AI64" s="323"/>
    </row>
    <row r="65" spans="1:37" ht="20.25" customHeight="1" x14ac:dyDescent="0.15">
      <c r="A65" s="532"/>
      <c r="B65" s="534"/>
      <c r="C65" s="536"/>
      <c r="D65" s="390" t="s">
        <v>38</v>
      </c>
      <c r="E65" s="390" t="s">
        <v>31</v>
      </c>
      <c r="F65" s="391" t="s">
        <v>39</v>
      </c>
      <c r="H65" s="349"/>
      <c r="I65" s="354"/>
      <c r="J65" s="137"/>
      <c r="K65" s="320"/>
      <c r="L65" s="355"/>
      <c r="M65" s="359"/>
      <c r="N65" s="138"/>
      <c r="O65" s="138"/>
      <c r="P65" s="319"/>
      <c r="Q65" s="321"/>
      <c r="R65" s="360"/>
      <c r="S65" s="359"/>
      <c r="T65" s="322"/>
      <c r="U65" s="318"/>
      <c r="V65" s="353"/>
      <c r="W65" s="352"/>
      <c r="X65" s="318"/>
      <c r="Y65" s="318"/>
      <c r="Z65" s="353"/>
      <c r="AA65" s="352"/>
      <c r="AB65" s="353"/>
      <c r="AC65" s="352"/>
      <c r="AD65" s="318"/>
      <c r="AE65" s="318"/>
      <c r="AF65" s="318"/>
      <c r="AG65" s="318"/>
      <c r="AH65" s="353"/>
      <c r="AI65" s="323"/>
    </row>
    <row r="66" spans="1:37" ht="20.25" customHeight="1" x14ac:dyDescent="0.15">
      <c r="A66" s="532"/>
      <c r="B66" s="537">
        <v>44370</v>
      </c>
      <c r="C66" s="538" t="s">
        <v>588</v>
      </c>
      <c r="D66" s="540">
        <v>1600000</v>
      </c>
      <c r="E66" s="540">
        <v>1434000</v>
      </c>
      <c r="F66" s="542">
        <v>0.89624999999999999</v>
      </c>
      <c r="H66" s="349"/>
      <c r="I66" s="354"/>
      <c r="J66" s="137"/>
      <c r="K66" s="320"/>
      <c r="L66" s="355"/>
      <c r="M66" s="359"/>
      <c r="N66" s="138"/>
      <c r="O66" s="138"/>
      <c r="P66" s="319"/>
      <c r="Q66" s="321"/>
      <c r="R66" s="360"/>
      <c r="S66" s="359"/>
      <c r="T66" s="322"/>
      <c r="U66" s="318"/>
      <c r="V66" s="353"/>
      <c r="W66" s="352"/>
      <c r="X66" s="318"/>
      <c r="Y66" s="318"/>
      <c r="Z66" s="353"/>
      <c r="AA66" s="352"/>
      <c r="AB66" s="353"/>
      <c r="AC66" s="352"/>
      <c r="AD66" s="318"/>
      <c r="AE66" s="318"/>
      <c r="AF66" s="318"/>
      <c r="AG66" s="318"/>
      <c r="AH66" s="353"/>
      <c r="AI66" s="323"/>
    </row>
    <row r="67" spans="1:37" ht="20.25" customHeight="1" x14ac:dyDescent="0.15">
      <c r="A67" s="533"/>
      <c r="B67" s="537"/>
      <c r="C67" s="539"/>
      <c r="D67" s="541"/>
      <c r="E67" s="541"/>
      <c r="F67" s="542"/>
      <c r="H67" s="349"/>
      <c r="I67" s="354"/>
      <c r="J67" s="137"/>
      <c r="K67" s="320"/>
      <c r="L67" s="355"/>
      <c r="M67" s="359"/>
      <c r="N67" s="138"/>
      <c r="O67" s="138"/>
      <c r="P67" s="319"/>
      <c r="Q67" s="321"/>
      <c r="R67" s="360"/>
      <c r="S67" s="359"/>
      <c r="T67" s="322"/>
      <c r="U67" s="318"/>
      <c r="V67" s="353"/>
      <c r="W67" s="352"/>
      <c r="X67" s="318"/>
      <c r="Y67" s="318"/>
      <c r="Z67" s="353"/>
      <c r="AA67" s="352"/>
      <c r="AB67" s="353"/>
      <c r="AC67" s="352"/>
      <c r="AD67" s="318"/>
      <c r="AE67" s="318"/>
      <c r="AF67" s="318"/>
      <c r="AG67" s="318"/>
      <c r="AH67" s="353"/>
      <c r="AI67" s="323"/>
    </row>
    <row r="68" spans="1:37" ht="20.25" customHeight="1" x14ac:dyDescent="0.15">
      <c r="A68" s="514" t="s">
        <v>32</v>
      </c>
      <c r="B68" s="392" t="s">
        <v>33</v>
      </c>
      <c r="C68" s="392" t="s">
        <v>42</v>
      </c>
      <c r="D68" s="516" t="s">
        <v>34</v>
      </c>
      <c r="E68" s="516"/>
      <c r="F68" s="517"/>
      <c r="H68" s="349"/>
      <c r="I68" s="354"/>
      <c r="J68" s="137"/>
      <c r="K68" s="320"/>
      <c r="L68" s="355"/>
      <c r="M68" s="359"/>
      <c r="N68" s="138"/>
      <c r="O68" s="138"/>
      <c r="P68" s="319"/>
      <c r="Q68" s="321"/>
      <c r="R68" s="360"/>
      <c r="S68" s="359"/>
      <c r="T68" s="322"/>
      <c r="U68" s="318"/>
      <c r="V68" s="353"/>
      <c r="W68" s="352"/>
      <c r="X68" s="318"/>
      <c r="Y68" s="318"/>
      <c r="Z68" s="353"/>
      <c r="AA68" s="352"/>
      <c r="AB68" s="353"/>
      <c r="AC68" s="352"/>
      <c r="AD68" s="318"/>
      <c r="AE68" s="318"/>
      <c r="AF68" s="318"/>
      <c r="AG68" s="318"/>
      <c r="AH68" s="353"/>
      <c r="AI68" s="323"/>
    </row>
    <row r="69" spans="1:37" ht="20.25" customHeight="1" x14ac:dyDescent="0.15">
      <c r="A69" s="515"/>
      <c r="B69" s="9" t="s">
        <v>374</v>
      </c>
      <c r="C69" s="9" t="s">
        <v>406</v>
      </c>
      <c r="D69" s="518" t="s">
        <v>405</v>
      </c>
      <c r="E69" s="519"/>
      <c r="F69" s="520"/>
      <c r="H69" s="349"/>
      <c r="I69" s="354"/>
      <c r="J69" s="137"/>
      <c r="K69" s="320"/>
      <c r="L69" s="355"/>
      <c r="M69" s="359"/>
      <c r="N69" s="138"/>
      <c r="O69" s="138"/>
      <c r="P69" s="319"/>
      <c r="Q69" s="321"/>
      <c r="R69" s="360"/>
      <c r="S69" s="359"/>
      <c r="T69" s="322"/>
      <c r="U69" s="318"/>
      <c r="V69" s="353"/>
      <c r="W69" s="352"/>
      <c r="X69" s="318"/>
      <c r="Y69" s="318"/>
      <c r="Z69" s="353"/>
      <c r="AA69" s="352"/>
      <c r="AB69" s="353"/>
      <c r="AC69" s="352"/>
      <c r="AD69" s="318"/>
      <c r="AE69" s="318"/>
      <c r="AF69" s="318"/>
      <c r="AG69" s="318"/>
      <c r="AH69" s="353"/>
      <c r="AI69" s="323"/>
    </row>
    <row r="70" spans="1:37" ht="20.25" customHeight="1" x14ac:dyDescent="0.15">
      <c r="A70" s="71" t="s">
        <v>41</v>
      </c>
      <c r="B70" s="521" t="s">
        <v>154</v>
      </c>
      <c r="C70" s="522"/>
      <c r="D70" s="523"/>
      <c r="E70" s="523"/>
      <c r="F70" s="524"/>
      <c r="H70" s="349"/>
      <c r="I70" s="354"/>
      <c r="J70" s="137"/>
      <c r="K70" s="320"/>
      <c r="L70" s="355"/>
      <c r="M70" s="359"/>
      <c r="N70" s="138"/>
      <c r="O70" s="138"/>
      <c r="P70" s="319"/>
      <c r="Q70" s="321"/>
      <c r="R70" s="360"/>
      <c r="S70" s="359"/>
      <c r="T70" s="322"/>
      <c r="U70" s="318"/>
      <c r="V70" s="353"/>
      <c r="W70" s="352"/>
      <c r="X70" s="318"/>
      <c r="Y70" s="318"/>
      <c r="Z70" s="353"/>
      <c r="AA70" s="352"/>
      <c r="AB70" s="353"/>
      <c r="AC70" s="352"/>
      <c r="AD70" s="318"/>
      <c r="AE70" s="318"/>
      <c r="AF70" s="318"/>
      <c r="AG70" s="318"/>
      <c r="AH70" s="353"/>
      <c r="AI70" s="323"/>
    </row>
    <row r="71" spans="1:37" ht="20.25" customHeight="1" x14ac:dyDescent="0.15">
      <c r="A71" s="71" t="s">
        <v>40</v>
      </c>
      <c r="B71" s="525" t="s">
        <v>404</v>
      </c>
      <c r="C71" s="523"/>
      <c r="D71" s="523"/>
      <c r="E71" s="523"/>
      <c r="F71" s="524"/>
      <c r="H71" s="349"/>
      <c r="I71" s="354"/>
      <c r="J71" s="137"/>
      <c r="K71" s="320"/>
      <c r="L71" s="355"/>
      <c r="M71" s="359"/>
      <c r="N71" s="138"/>
      <c r="O71" s="138"/>
      <c r="P71" s="319"/>
      <c r="Q71" s="321"/>
      <c r="R71" s="360"/>
      <c r="S71" s="359"/>
      <c r="T71" s="322"/>
      <c r="U71" s="318"/>
      <c r="V71" s="353"/>
      <c r="W71" s="352"/>
      <c r="X71" s="318"/>
      <c r="Y71" s="318"/>
      <c r="Z71" s="353"/>
      <c r="AA71" s="352"/>
      <c r="AB71" s="353"/>
      <c r="AC71" s="352"/>
      <c r="AD71" s="318"/>
      <c r="AE71" s="318"/>
      <c r="AF71" s="318"/>
      <c r="AG71" s="318"/>
      <c r="AH71" s="353"/>
      <c r="AI71" s="323"/>
    </row>
    <row r="72" spans="1:37" ht="20.25" customHeight="1" thickBot="1" x14ac:dyDescent="0.2">
      <c r="A72" s="64" t="s">
        <v>35</v>
      </c>
      <c r="B72" s="526"/>
      <c r="C72" s="526"/>
      <c r="D72" s="526"/>
      <c r="E72" s="526"/>
      <c r="F72" s="527"/>
      <c r="H72" s="350"/>
      <c r="I72" s="356"/>
      <c r="J72" s="139"/>
      <c r="K72" s="357"/>
      <c r="L72" s="358"/>
      <c r="M72" s="361"/>
      <c r="N72" s="140"/>
      <c r="O72" s="140"/>
      <c r="P72" s="362"/>
      <c r="Q72" s="363"/>
      <c r="R72" s="364"/>
      <c r="S72" s="361"/>
      <c r="T72" s="365"/>
      <c r="U72" s="366"/>
      <c r="V72" s="367"/>
      <c r="W72" s="370"/>
      <c r="X72" s="366"/>
      <c r="Y72" s="366"/>
      <c r="Z72" s="367"/>
      <c r="AA72" s="370"/>
      <c r="AB72" s="367"/>
      <c r="AC72" s="370"/>
      <c r="AD72" s="366"/>
      <c r="AE72" s="366"/>
      <c r="AF72" s="366"/>
      <c r="AG72" s="366"/>
      <c r="AH72" s="367"/>
      <c r="AI72" s="351"/>
    </row>
    <row r="73" spans="1:37" ht="20.25" customHeight="1" thickTop="1" x14ac:dyDescent="0.15">
      <c r="A73" s="63" t="s">
        <v>28</v>
      </c>
      <c r="B73" s="528" t="s">
        <v>373</v>
      </c>
      <c r="C73" s="529"/>
      <c r="D73" s="529"/>
      <c r="E73" s="529"/>
      <c r="F73" s="530"/>
      <c r="H73" s="448">
        <v>69</v>
      </c>
      <c r="I73" s="256" t="s">
        <v>444</v>
      </c>
      <c r="J73" s="257" t="s">
        <v>445</v>
      </c>
      <c r="K73" s="258" t="s">
        <v>660</v>
      </c>
      <c r="L73" s="259">
        <v>44370</v>
      </c>
      <c r="M73" s="272" t="s">
        <v>528</v>
      </c>
      <c r="N73" s="273" t="s">
        <v>504</v>
      </c>
      <c r="O73" s="245" t="s">
        <v>446</v>
      </c>
      <c r="P73" s="245" t="s">
        <v>447</v>
      </c>
      <c r="Q73" s="245" t="s">
        <v>530</v>
      </c>
      <c r="R73" s="246" t="s">
        <v>448</v>
      </c>
      <c r="S73" s="247" t="s">
        <v>449</v>
      </c>
      <c r="T73" s="245" t="s">
        <v>450</v>
      </c>
      <c r="U73" s="245" t="s">
        <v>661</v>
      </c>
      <c r="V73" s="260" t="s">
        <v>662</v>
      </c>
      <c r="W73" s="261">
        <v>1000000000</v>
      </c>
      <c r="X73" s="262">
        <v>99876250</v>
      </c>
      <c r="Y73" s="262">
        <v>88000000</v>
      </c>
      <c r="Z73" s="449">
        <v>0.88109000000000004</v>
      </c>
      <c r="AA73" s="264"/>
      <c r="AB73" s="265"/>
      <c r="AC73" s="432">
        <v>44370</v>
      </c>
      <c r="AD73" s="266" t="s">
        <v>501</v>
      </c>
      <c r="AE73" s="266">
        <v>44552</v>
      </c>
      <c r="AF73" s="266" t="s">
        <v>501</v>
      </c>
      <c r="AG73" s="266" t="s">
        <v>501</v>
      </c>
      <c r="AH73" s="267" t="s">
        <v>663</v>
      </c>
      <c r="AI73" s="255" t="s">
        <v>664</v>
      </c>
      <c r="AK73" s="25" t="s">
        <v>676</v>
      </c>
    </row>
    <row r="74" spans="1:37" ht="20.25" customHeight="1" x14ac:dyDescent="0.15">
      <c r="A74" s="531" t="s">
        <v>36</v>
      </c>
      <c r="B74" s="534" t="s">
        <v>29</v>
      </c>
      <c r="C74" s="535" t="s">
        <v>77</v>
      </c>
      <c r="D74" s="390" t="s">
        <v>37</v>
      </c>
      <c r="E74" s="390" t="s">
        <v>30</v>
      </c>
      <c r="F74" s="391" t="s">
        <v>95</v>
      </c>
      <c r="H74" s="349"/>
      <c r="I74" s="354"/>
      <c r="J74" s="137"/>
      <c r="K74" s="320"/>
      <c r="L74" s="355"/>
      <c r="M74" s="359"/>
      <c r="N74" s="138"/>
      <c r="O74" s="138"/>
      <c r="P74" s="319"/>
      <c r="Q74" s="321"/>
      <c r="R74" s="360"/>
      <c r="S74" s="359"/>
      <c r="T74" s="322"/>
      <c r="U74" s="318"/>
      <c r="V74" s="353"/>
      <c r="W74" s="352"/>
      <c r="X74" s="318"/>
      <c r="Y74" s="318"/>
      <c r="Z74" s="353"/>
      <c r="AA74" s="352"/>
      <c r="AB74" s="353"/>
      <c r="AC74" s="352"/>
      <c r="AD74" s="318"/>
      <c r="AE74" s="318"/>
      <c r="AF74" s="318"/>
      <c r="AG74" s="318"/>
      <c r="AH74" s="353"/>
      <c r="AI74" s="323"/>
    </row>
    <row r="75" spans="1:37" ht="20.25" customHeight="1" x14ac:dyDescent="0.15">
      <c r="A75" s="532"/>
      <c r="B75" s="534"/>
      <c r="C75" s="536"/>
      <c r="D75" s="390" t="s">
        <v>38</v>
      </c>
      <c r="E75" s="390" t="s">
        <v>31</v>
      </c>
      <c r="F75" s="391" t="s">
        <v>39</v>
      </c>
      <c r="H75" s="349"/>
      <c r="I75" s="354"/>
      <c r="J75" s="137"/>
      <c r="K75" s="320"/>
      <c r="L75" s="355"/>
      <c r="M75" s="359"/>
      <c r="N75" s="138"/>
      <c r="O75" s="138"/>
      <c r="P75" s="319"/>
      <c r="Q75" s="321"/>
      <c r="R75" s="360"/>
      <c r="S75" s="359"/>
      <c r="T75" s="322"/>
      <c r="U75" s="318"/>
      <c r="V75" s="353"/>
      <c r="W75" s="352"/>
      <c r="X75" s="318"/>
      <c r="Y75" s="318"/>
      <c r="Z75" s="353"/>
      <c r="AA75" s="352"/>
      <c r="AB75" s="353"/>
      <c r="AC75" s="352"/>
      <c r="AD75" s="318"/>
      <c r="AE75" s="318"/>
      <c r="AF75" s="318"/>
      <c r="AG75" s="318"/>
      <c r="AH75" s="353"/>
      <c r="AI75" s="323"/>
    </row>
    <row r="76" spans="1:37" ht="20.25" customHeight="1" x14ac:dyDescent="0.15">
      <c r="A76" s="532"/>
      <c r="B76" s="537">
        <v>44370</v>
      </c>
      <c r="C76" s="538" t="s">
        <v>590</v>
      </c>
      <c r="D76" s="540">
        <v>99876250</v>
      </c>
      <c r="E76" s="540">
        <v>88000000</v>
      </c>
      <c r="F76" s="542">
        <v>0.88109000000000004</v>
      </c>
      <c r="H76" s="349"/>
      <c r="I76" s="354"/>
      <c r="J76" s="137"/>
      <c r="K76" s="320"/>
      <c r="L76" s="355"/>
      <c r="M76" s="359"/>
      <c r="N76" s="138"/>
      <c r="O76" s="138"/>
      <c r="P76" s="319"/>
      <c r="Q76" s="321"/>
      <c r="R76" s="360"/>
      <c r="S76" s="359"/>
      <c r="T76" s="322"/>
      <c r="U76" s="318"/>
      <c r="V76" s="353"/>
      <c r="W76" s="352"/>
      <c r="X76" s="318"/>
      <c r="Y76" s="318"/>
      <c r="Z76" s="353"/>
      <c r="AA76" s="352"/>
      <c r="AB76" s="353"/>
      <c r="AC76" s="352"/>
      <c r="AD76" s="318"/>
      <c r="AE76" s="318"/>
      <c r="AF76" s="318"/>
      <c r="AG76" s="318"/>
      <c r="AH76" s="353"/>
      <c r="AI76" s="323"/>
    </row>
    <row r="77" spans="1:37" ht="20.25" customHeight="1" x14ac:dyDescent="0.15">
      <c r="A77" s="533"/>
      <c r="B77" s="537"/>
      <c r="C77" s="539"/>
      <c r="D77" s="541"/>
      <c r="E77" s="541"/>
      <c r="F77" s="542"/>
      <c r="H77" s="349"/>
      <c r="I77" s="354"/>
      <c r="J77" s="137"/>
      <c r="K77" s="320"/>
      <c r="L77" s="355"/>
      <c r="M77" s="359"/>
      <c r="N77" s="138"/>
      <c r="O77" s="138"/>
      <c r="P77" s="319"/>
      <c r="Q77" s="321"/>
      <c r="R77" s="360"/>
      <c r="S77" s="359"/>
      <c r="T77" s="322"/>
      <c r="U77" s="318"/>
      <c r="V77" s="353"/>
      <c r="W77" s="352"/>
      <c r="X77" s="318"/>
      <c r="Y77" s="318"/>
      <c r="Z77" s="353"/>
      <c r="AA77" s="352"/>
      <c r="AB77" s="353"/>
      <c r="AC77" s="352"/>
      <c r="AD77" s="318"/>
      <c r="AE77" s="318"/>
      <c r="AF77" s="318"/>
      <c r="AG77" s="318"/>
      <c r="AH77" s="353"/>
      <c r="AI77" s="323"/>
    </row>
    <row r="78" spans="1:37" ht="20.25" customHeight="1" x14ac:dyDescent="0.15">
      <c r="A78" s="514" t="s">
        <v>32</v>
      </c>
      <c r="B78" s="392" t="s">
        <v>33</v>
      </c>
      <c r="C78" s="392" t="s">
        <v>42</v>
      </c>
      <c r="D78" s="516" t="s">
        <v>34</v>
      </c>
      <c r="E78" s="516"/>
      <c r="F78" s="517"/>
      <c r="H78" s="349"/>
      <c r="I78" s="354"/>
      <c r="J78" s="137"/>
      <c r="K78" s="320"/>
      <c r="L78" s="355"/>
      <c r="M78" s="359"/>
      <c r="N78" s="138"/>
      <c r="O78" s="138"/>
      <c r="P78" s="319"/>
      <c r="Q78" s="321"/>
      <c r="R78" s="360"/>
      <c r="S78" s="359"/>
      <c r="T78" s="322"/>
      <c r="U78" s="318"/>
      <c r="V78" s="353"/>
      <c r="W78" s="352"/>
      <c r="X78" s="318"/>
      <c r="Y78" s="318"/>
      <c r="Z78" s="353"/>
      <c r="AA78" s="352"/>
      <c r="AB78" s="353"/>
      <c r="AC78" s="352"/>
      <c r="AD78" s="318"/>
      <c r="AE78" s="318"/>
      <c r="AF78" s="318"/>
      <c r="AG78" s="318"/>
      <c r="AH78" s="353"/>
      <c r="AI78" s="323"/>
    </row>
    <row r="79" spans="1:37" ht="20.25" customHeight="1" x14ac:dyDescent="0.15">
      <c r="A79" s="515"/>
      <c r="B79" s="9" t="s">
        <v>131</v>
      </c>
      <c r="C79" s="9" t="s">
        <v>409</v>
      </c>
      <c r="D79" s="518" t="s">
        <v>408</v>
      </c>
      <c r="E79" s="519"/>
      <c r="F79" s="520"/>
      <c r="H79" s="349"/>
      <c r="I79" s="354"/>
      <c r="J79" s="137"/>
      <c r="K79" s="320"/>
      <c r="L79" s="355"/>
      <c r="M79" s="359"/>
      <c r="N79" s="138"/>
      <c r="O79" s="138"/>
      <c r="P79" s="319"/>
      <c r="Q79" s="321"/>
      <c r="R79" s="360"/>
      <c r="S79" s="359"/>
      <c r="T79" s="322"/>
      <c r="U79" s="318"/>
      <c r="V79" s="353"/>
      <c r="W79" s="352"/>
      <c r="X79" s="318"/>
      <c r="Y79" s="318"/>
      <c r="Z79" s="353"/>
      <c r="AA79" s="352"/>
      <c r="AB79" s="353"/>
      <c r="AC79" s="352"/>
      <c r="AD79" s="318"/>
      <c r="AE79" s="318"/>
      <c r="AF79" s="318"/>
      <c r="AG79" s="318"/>
      <c r="AH79" s="353"/>
      <c r="AI79" s="323"/>
    </row>
    <row r="80" spans="1:37" ht="20.25" customHeight="1" x14ac:dyDescent="0.15">
      <c r="A80" s="71" t="s">
        <v>41</v>
      </c>
      <c r="B80" s="521" t="s">
        <v>407</v>
      </c>
      <c r="C80" s="522"/>
      <c r="D80" s="523"/>
      <c r="E80" s="523"/>
      <c r="F80" s="524"/>
      <c r="H80" s="349"/>
      <c r="I80" s="354"/>
      <c r="J80" s="137"/>
      <c r="K80" s="320"/>
      <c r="L80" s="355"/>
      <c r="M80" s="359"/>
      <c r="N80" s="138"/>
      <c r="O80" s="138"/>
      <c r="P80" s="319"/>
      <c r="Q80" s="321"/>
      <c r="R80" s="360"/>
      <c r="S80" s="359"/>
      <c r="T80" s="322"/>
      <c r="U80" s="318"/>
      <c r="V80" s="353"/>
      <c r="W80" s="352"/>
      <c r="X80" s="318"/>
      <c r="Y80" s="318"/>
      <c r="Z80" s="353"/>
      <c r="AA80" s="352"/>
      <c r="AB80" s="353"/>
      <c r="AC80" s="352"/>
      <c r="AD80" s="318"/>
      <c r="AE80" s="318"/>
      <c r="AF80" s="318"/>
      <c r="AG80" s="318"/>
      <c r="AH80" s="353"/>
      <c r="AI80" s="323"/>
    </row>
    <row r="81" spans="1:37" ht="20.25" customHeight="1" x14ac:dyDescent="0.15">
      <c r="A81" s="71" t="s">
        <v>40</v>
      </c>
      <c r="B81" s="525" t="s">
        <v>201</v>
      </c>
      <c r="C81" s="523"/>
      <c r="D81" s="523"/>
      <c r="E81" s="523"/>
      <c r="F81" s="524"/>
      <c r="H81" s="349"/>
      <c r="I81" s="354"/>
      <c r="J81" s="137"/>
      <c r="K81" s="320"/>
      <c r="L81" s="355"/>
      <c r="M81" s="359"/>
      <c r="N81" s="138"/>
      <c r="O81" s="138"/>
      <c r="P81" s="319"/>
      <c r="Q81" s="321"/>
      <c r="R81" s="360"/>
      <c r="S81" s="359"/>
      <c r="T81" s="322"/>
      <c r="U81" s="318"/>
      <c r="V81" s="353"/>
      <c r="W81" s="352"/>
      <c r="X81" s="318"/>
      <c r="Y81" s="318"/>
      <c r="Z81" s="353"/>
      <c r="AA81" s="352"/>
      <c r="AB81" s="353"/>
      <c r="AC81" s="352"/>
      <c r="AD81" s="318"/>
      <c r="AE81" s="318"/>
      <c r="AF81" s="318"/>
      <c r="AG81" s="318"/>
      <c r="AH81" s="353"/>
      <c r="AI81" s="323"/>
    </row>
    <row r="82" spans="1:37" ht="20.25" customHeight="1" thickBot="1" x14ac:dyDescent="0.2">
      <c r="A82" s="64" t="s">
        <v>35</v>
      </c>
      <c r="B82" s="526"/>
      <c r="C82" s="526"/>
      <c r="D82" s="526"/>
      <c r="E82" s="526"/>
      <c r="F82" s="527"/>
      <c r="H82" s="350"/>
      <c r="I82" s="356"/>
      <c r="J82" s="139"/>
      <c r="K82" s="357"/>
      <c r="L82" s="358"/>
      <c r="M82" s="361"/>
      <c r="N82" s="140"/>
      <c r="O82" s="140"/>
      <c r="P82" s="362"/>
      <c r="Q82" s="363"/>
      <c r="R82" s="364"/>
      <c r="S82" s="361"/>
      <c r="T82" s="365"/>
      <c r="U82" s="366"/>
      <c r="V82" s="367"/>
      <c r="W82" s="370"/>
      <c r="X82" s="366"/>
      <c r="Y82" s="366"/>
      <c r="Z82" s="367"/>
      <c r="AA82" s="370"/>
      <c r="AB82" s="367"/>
      <c r="AC82" s="370"/>
      <c r="AD82" s="366"/>
      <c r="AE82" s="366"/>
      <c r="AF82" s="366"/>
      <c r="AG82" s="366"/>
      <c r="AH82" s="367"/>
      <c r="AI82" s="351"/>
    </row>
    <row r="83" spans="1:37" ht="20.25" customHeight="1" thickTop="1" thickBot="1" x14ac:dyDescent="0.2">
      <c r="A83" s="63" t="s">
        <v>28</v>
      </c>
      <c r="B83" s="528" t="s">
        <v>103</v>
      </c>
      <c r="C83" s="529"/>
      <c r="D83" s="529"/>
      <c r="E83" s="529"/>
      <c r="F83" s="530"/>
      <c r="H83" s="452">
        <v>70</v>
      </c>
      <c r="I83" s="453" t="s">
        <v>502</v>
      </c>
      <c r="J83" s="454" t="s">
        <v>503</v>
      </c>
      <c r="K83" s="455" t="s">
        <v>665</v>
      </c>
      <c r="L83" s="456">
        <v>44376</v>
      </c>
      <c r="M83" s="457" t="s">
        <v>528</v>
      </c>
      <c r="N83" s="458" t="s">
        <v>504</v>
      </c>
      <c r="O83" s="459" t="s">
        <v>505</v>
      </c>
      <c r="P83" s="459" t="s">
        <v>506</v>
      </c>
      <c r="Q83" s="459" t="s">
        <v>543</v>
      </c>
      <c r="R83" s="460" t="s">
        <v>544</v>
      </c>
      <c r="S83" s="461" t="s">
        <v>666</v>
      </c>
      <c r="T83" s="459" t="s">
        <v>667</v>
      </c>
      <c r="U83" s="459" t="s">
        <v>668</v>
      </c>
      <c r="V83" s="462" t="s">
        <v>669</v>
      </c>
      <c r="W83" s="463"/>
      <c r="X83" s="464">
        <v>9000000</v>
      </c>
      <c r="Y83" s="464">
        <v>8370000</v>
      </c>
      <c r="Z83" s="465">
        <v>0.88109000000000004</v>
      </c>
      <c r="AA83" s="466"/>
      <c r="AB83" s="467"/>
      <c r="AC83" s="468">
        <v>44376</v>
      </c>
      <c r="AD83" s="469" t="s">
        <v>678</v>
      </c>
      <c r="AE83" s="470">
        <v>44393</v>
      </c>
      <c r="AF83" s="469"/>
      <c r="AG83" s="469"/>
      <c r="AH83" s="471"/>
      <c r="AI83" s="452" t="s">
        <v>670</v>
      </c>
      <c r="AK83" s="25" t="s">
        <v>677</v>
      </c>
    </row>
    <row r="84" spans="1:37" ht="20.25" customHeight="1" thickTop="1" x14ac:dyDescent="0.15">
      <c r="A84" s="531" t="s">
        <v>36</v>
      </c>
      <c r="B84" s="534" t="s">
        <v>29</v>
      </c>
      <c r="C84" s="535" t="s">
        <v>77</v>
      </c>
      <c r="D84" s="390" t="s">
        <v>37</v>
      </c>
      <c r="E84" s="390" t="s">
        <v>30</v>
      </c>
      <c r="F84" s="391" t="s">
        <v>95</v>
      </c>
      <c r="H84" s="349"/>
      <c r="I84" s="354"/>
      <c r="J84" s="137"/>
      <c r="K84" s="320"/>
      <c r="L84" s="355"/>
      <c r="M84" s="359"/>
      <c r="N84" s="138"/>
      <c r="O84" s="138"/>
      <c r="P84" s="319"/>
      <c r="Q84" s="321"/>
      <c r="R84" s="360"/>
      <c r="S84" s="359"/>
      <c r="T84" s="322"/>
      <c r="U84" s="318"/>
      <c r="V84" s="353"/>
      <c r="W84" s="352"/>
      <c r="X84" s="318"/>
      <c r="Y84" s="318"/>
      <c r="Z84" s="353"/>
      <c r="AA84" s="352"/>
      <c r="AB84" s="353"/>
      <c r="AC84" s="352"/>
      <c r="AD84" s="318"/>
      <c r="AE84" s="318"/>
      <c r="AF84" s="318"/>
      <c r="AG84" s="318"/>
      <c r="AH84" s="353"/>
      <c r="AI84" s="323"/>
    </row>
    <row r="85" spans="1:37" ht="20.25" customHeight="1" x14ac:dyDescent="0.15">
      <c r="A85" s="532"/>
      <c r="B85" s="534"/>
      <c r="C85" s="536"/>
      <c r="D85" s="390" t="s">
        <v>38</v>
      </c>
      <c r="E85" s="390" t="s">
        <v>31</v>
      </c>
      <c r="F85" s="391" t="s">
        <v>39</v>
      </c>
      <c r="H85" s="349"/>
      <c r="I85" s="354"/>
      <c r="J85" s="137"/>
      <c r="K85" s="320"/>
      <c r="L85" s="355"/>
      <c r="M85" s="359"/>
      <c r="N85" s="138"/>
      <c r="O85" s="138"/>
      <c r="P85" s="319"/>
      <c r="Q85" s="321"/>
      <c r="R85" s="360"/>
      <c r="S85" s="359"/>
      <c r="T85" s="322"/>
      <c r="U85" s="318"/>
      <c r="V85" s="353"/>
      <c r="W85" s="352"/>
      <c r="X85" s="318"/>
      <c r="Y85" s="318"/>
      <c r="Z85" s="353"/>
      <c r="AA85" s="352"/>
      <c r="AB85" s="353"/>
      <c r="AC85" s="352"/>
      <c r="AD85" s="318"/>
      <c r="AE85" s="318"/>
      <c r="AF85" s="318"/>
      <c r="AG85" s="318"/>
      <c r="AH85" s="353"/>
      <c r="AI85" s="323"/>
    </row>
    <row r="86" spans="1:37" ht="20.25" customHeight="1" x14ac:dyDescent="0.15">
      <c r="A86" s="532"/>
      <c r="B86" s="537">
        <v>44376</v>
      </c>
      <c r="C86" s="538" t="s">
        <v>592</v>
      </c>
      <c r="D86" s="540">
        <v>9000000</v>
      </c>
      <c r="E86" s="540">
        <v>8370000</v>
      </c>
      <c r="F86" s="542">
        <v>0.88109000000000004</v>
      </c>
      <c r="H86" s="349"/>
      <c r="I86" s="354"/>
      <c r="J86" s="137"/>
      <c r="K86" s="320"/>
      <c r="L86" s="355"/>
      <c r="M86" s="359"/>
      <c r="N86" s="138"/>
      <c r="O86" s="138"/>
      <c r="P86" s="319"/>
      <c r="Q86" s="321"/>
      <c r="R86" s="360"/>
      <c r="S86" s="359"/>
      <c r="T86" s="322"/>
      <c r="U86" s="318"/>
      <c r="V86" s="353"/>
      <c r="W86" s="352"/>
      <c r="X86" s="318"/>
      <c r="Y86" s="318"/>
      <c r="Z86" s="353"/>
      <c r="AA86" s="352"/>
      <c r="AB86" s="353"/>
      <c r="AC86" s="352"/>
      <c r="AD86" s="318"/>
      <c r="AE86" s="318"/>
      <c r="AF86" s="318"/>
      <c r="AG86" s="318"/>
      <c r="AH86" s="353"/>
      <c r="AI86" s="323"/>
    </row>
    <row r="87" spans="1:37" ht="20.25" customHeight="1" x14ac:dyDescent="0.15">
      <c r="A87" s="533"/>
      <c r="B87" s="537"/>
      <c r="C87" s="539"/>
      <c r="D87" s="541"/>
      <c r="E87" s="541"/>
      <c r="F87" s="542"/>
      <c r="H87" s="349"/>
      <c r="I87" s="354"/>
      <c r="J87" s="137"/>
      <c r="K87" s="320"/>
      <c r="L87" s="355"/>
      <c r="M87" s="359"/>
      <c r="N87" s="138"/>
      <c r="O87" s="138"/>
      <c r="P87" s="319"/>
      <c r="Q87" s="321"/>
      <c r="R87" s="360"/>
      <c r="S87" s="359"/>
      <c r="T87" s="322"/>
      <c r="U87" s="318"/>
      <c r="V87" s="353"/>
      <c r="W87" s="352"/>
      <c r="X87" s="318"/>
      <c r="Y87" s="318"/>
      <c r="Z87" s="353"/>
      <c r="AA87" s="352"/>
      <c r="AB87" s="353"/>
      <c r="AC87" s="352"/>
      <c r="AD87" s="318"/>
      <c r="AE87" s="318"/>
      <c r="AF87" s="318"/>
      <c r="AG87" s="318"/>
      <c r="AH87" s="353"/>
      <c r="AI87" s="323"/>
    </row>
    <row r="88" spans="1:37" ht="20.25" customHeight="1" x14ac:dyDescent="0.15">
      <c r="A88" s="514" t="s">
        <v>32</v>
      </c>
      <c r="B88" s="392" t="s">
        <v>33</v>
      </c>
      <c r="C88" s="392" t="s">
        <v>42</v>
      </c>
      <c r="D88" s="516" t="s">
        <v>34</v>
      </c>
      <c r="E88" s="516"/>
      <c r="F88" s="517"/>
      <c r="H88" s="349"/>
      <c r="I88" s="354"/>
      <c r="J88" s="137"/>
      <c r="K88" s="320"/>
      <c r="L88" s="355"/>
      <c r="M88" s="359"/>
      <c r="N88" s="138"/>
      <c r="O88" s="138"/>
      <c r="P88" s="319"/>
      <c r="Q88" s="321"/>
      <c r="R88" s="360"/>
      <c r="S88" s="359"/>
      <c r="T88" s="322"/>
      <c r="U88" s="318"/>
      <c r="V88" s="353"/>
      <c r="W88" s="352"/>
      <c r="X88" s="318"/>
      <c r="Y88" s="318"/>
      <c r="Z88" s="353"/>
      <c r="AA88" s="352"/>
      <c r="AB88" s="353"/>
      <c r="AC88" s="352"/>
      <c r="AD88" s="318"/>
      <c r="AE88" s="318"/>
      <c r="AF88" s="318"/>
      <c r="AG88" s="318"/>
      <c r="AH88" s="353"/>
      <c r="AI88" s="323"/>
    </row>
    <row r="89" spans="1:37" ht="20.25" customHeight="1" x14ac:dyDescent="0.15">
      <c r="A89" s="515"/>
      <c r="B89" s="9" t="s">
        <v>153</v>
      </c>
      <c r="C89" s="9" t="s">
        <v>411</v>
      </c>
      <c r="D89" s="518" t="s">
        <v>410</v>
      </c>
      <c r="E89" s="519"/>
      <c r="F89" s="520"/>
      <c r="H89" s="349"/>
      <c r="I89" s="354"/>
      <c r="J89" s="137"/>
      <c r="K89" s="320"/>
      <c r="L89" s="355"/>
      <c r="M89" s="359"/>
      <c r="N89" s="138"/>
      <c r="O89" s="138"/>
      <c r="P89" s="319"/>
      <c r="Q89" s="321"/>
      <c r="R89" s="360"/>
      <c r="S89" s="359"/>
      <c r="T89" s="322"/>
      <c r="U89" s="318"/>
      <c r="V89" s="353"/>
      <c r="W89" s="352"/>
      <c r="X89" s="318"/>
      <c r="Y89" s="318"/>
      <c r="Z89" s="353"/>
      <c r="AA89" s="352"/>
      <c r="AB89" s="353"/>
      <c r="AC89" s="352"/>
      <c r="AD89" s="318"/>
      <c r="AE89" s="318"/>
      <c r="AF89" s="318"/>
      <c r="AG89" s="318"/>
      <c r="AH89" s="353"/>
      <c r="AI89" s="323"/>
    </row>
    <row r="90" spans="1:37" ht="20.25" customHeight="1" x14ac:dyDescent="0.15">
      <c r="A90" s="71" t="s">
        <v>41</v>
      </c>
      <c r="B90" s="521" t="s">
        <v>154</v>
      </c>
      <c r="C90" s="522"/>
      <c r="D90" s="523"/>
      <c r="E90" s="523"/>
      <c r="F90" s="524"/>
      <c r="H90" s="349"/>
      <c r="I90" s="354"/>
      <c r="J90" s="137"/>
      <c r="K90" s="320"/>
      <c r="L90" s="355"/>
      <c r="M90" s="359"/>
      <c r="N90" s="138"/>
      <c r="O90" s="138"/>
      <c r="P90" s="319"/>
      <c r="Q90" s="321"/>
      <c r="R90" s="360"/>
      <c r="S90" s="359"/>
      <c r="T90" s="322"/>
      <c r="U90" s="318"/>
      <c r="V90" s="353"/>
      <c r="W90" s="352"/>
      <c r="X90" s="318"/>
      <c r="Y90" s="318"/>
      <c r="Z90" s="353"/>
      <c r="AA90" s="352"/>
      <c r="AB90" s="353"/>
      <c r="AC90" s="352"/>
      <c r="AD90" s="318"/>
      <c r="AE90" s="318"/>
      <c r="AF90" s="318"/>
      <c r="AG90" s="318"/>
      <c r="AH90" s="353"/>
      <c r="AI90" s="323"/>
    </row>
    <row r="91" spans="1:37" ht="20.25" customHeight="1" x14ac:dyDescent="0.15">
      <c r="A91" s="71" t="s">
        <v>40</v>
      </c>
      <c r="B91" s="525" t="s">
        <v>396</v>
      </c>
      <c r="C91" s="523"/>
      <c r="D91" s="523"/>
      <c r="E91" s="523"/>
      <c r="F91" s="524"/>
      <c r="H91" s="349"/>
      <c r="I91" s="354"/>
      <c r="J91" s="137"/>
      <c r="K91" s="320"/>
      <c r="L91" s="355"/>
      <c r="M91" s="359"/>
      <c r="N91" s="138"/>
      <c r="O91" s="138"/>
      <c r="P91" s="319"/>
      <c r="Q91" s="321"/>
      <c r="R91" s="360"/>
      <c r="S91" s="359"/>
      <c r="T91" s="322"/>
      <c r="U91" s="318"/>
      <c r="V91" s="353"/>
      <c r="W91" s="352"/>
      <c r="X91" s="318"/>
      <c r="Y91" s="318"/>
      <c r="Z91" s="353"/>
      <c r="AA91" s="352"/>
      <c r="AB91" s="353"/>
      <c r="AC91" s="352"/>
      <c r="AD91" s="318"/>
      <c r="AE91" s="318"/>
      <c r="AF91" s="318"/>
      <c r="AG91" s="318"/>
      <c r="AH91" s="353"/>
      <c r="AI91" s="323"/>
    </row>
    <row r="92" spans="1:37" ht="20.25" customHeight="1" thickBot="1" x14ac:dyDescent="0.2">
      <c r="A92" s="64" t="s">
        <v>35</v>
      </c>
      <c r="B92" s="526"/>
      <c r="C92" s="526"/>
      <c r="D92" s="526"/>
      <c r="E92" s="526"/>
      <c r="F92" s="527"/>
      <c r="H92" s="350"/>
      <c r="I92" s="356"/>
      <c r="J92" s="139"/>
      <c r="K92" s="357"/>
      <c r="L92" s="358"/>
      <c r="M92" s="361"/>
      <c r="N92" s="140"/>
      <c r="O92" s="140"/>
      <c r="P92" s="362"/>
      <c r="Q92" s="363"/>
      <c r="R92" s="364"/>
      <c r="S92" s="361"/>
      <c r="T92" s="365"/>
      <c r="U92" s="366"/>
      <c r="V92" s="367"/>
      <c r="W92" s="370"/>
      <c r="X92" s="366"/>
      <c r="Y92" s="366"/>
      <c r="Z92" s="367"/>
      <c r="AA92" s="370"/>
      <c r="AB92" s="367"/>
      <c r="AC92" s="370"/>
      <c r="AD92" s="366"/>
      <c r="AE92" s="366"/>
      <c r="AF92" s="366"/>
      <c r="AG92" s="366"/>
      <c r="AH92" s="367"/>
      <c r="AI92" s="351"/>
    </row>
    <row r="93" spans="1:37" ht="20.25" customHeight="1" thickTop="1" x14ac:dyDescent="0.15"/>
  </sheetData>
  <mergeCells count="135">
    <mergeCell ref="B92:F92"/>
    <mergeCell ref="B62:F62"/>
    <mergeCell ref="A58:A59"/>
    <mergeCell ref="D58:F58"/>
    <mergeCell ref="D59:F59"/>
    <mergeCell ref="B60:F60"/>
    <mergeCell ref="B61:F61"/>
    <mergeCell ref="A68:A69"/>
    <mergeCell ref="D68:F68"/>
    <mergeCell ref="D69:F69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</mergeCells>
  <phoneticPr fontId="29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2021-07-01T07:58:15Z</dcterms:modified>
</cp:coreProperties>
</file>