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8월 계약정보공개(2021.08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대금지급현황!$A$3:$M$3</definedName>
    <definedName name="_xlnm._FilterDatabase" localSheetId="1" hidden="1">용역발주계획!$A$3:$L$8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18" i="6" l="1"/>
  <c r="F17" i="6"/>
  <c r="F16" i="6"/>
  <c r="F15" i="6"/>
  <c r="F13" i="6"/>
  <c r="F12" i="6"/>
  <c r="F11" i="6"/>
  <c r="F10" i="6"/>
  <c r="F9" i="6"/>
  <c r="F8" i="6"/>
  <c r="F7" i="6"/>
  <c r="F6" i="6"/>
  <c r="F5" i="6"/>
  <c r="F4" i="6"/>
  <c r="F36" i="6"/>
  <c r="F34" i="6"/>
  <c r="F29" i="6"/>
  <c r="F22" i="6"/>
  <c r="H67" i="6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H74" i="6"/>
  <c r="K74" i="6" s="1"/>
  <c r="H6" i="4" l="1"/>
  <c r="M6" i="4"/>
  <c r="P6" i="4"/>
  <c r="H5" i="4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H81" i="6"/>
  <c r="C62" i="5" l="1"/>
  <c r="B62" i="5"/>
  <c r="P13" i="4" l="1"/>
  <c r="M13" i="4"/>
  <c r="P12" i="4"/>
  <c r="M12" i="4"/>
  <c r="P11" i="4"/>
  <c r="M11" i="4"/>
  <c r="P10" i="4"/>
  <c r="M10" i="4"/>
  <c r="P9" i="4"/>
  <c r="M9" i="4"/>
  <c r="P8" i="4"/>
  <c r="M8" i="4"/>
  <c r="P5" i="4"/>
  <c r="M5" i="4"/>
  <c r="H4" i="4"/>
  <c r="M4" i="4" s="1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F25" i="6"/>
  <c r="H45" i="6" l="1"/>
  <c r="K45" i="6" s="1"/>
  <c r="H50" i="6" l="1"/>
  <c r="K50" i="6" s="1"/>
  <c r="K81" i="6"/>
  <c r="H82" i="6"/>
  <c r="K82" i="6" s="1"/>
  <c r="H83" i="6"/>
  <c r="K83" i="6" s="1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<sst xmlns="http://schemas.openxmlformats.org/spreadsheetml/2006/main" count="1133" uniqueCount="424">
  <si>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</si>
  <si>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</si>
  <si>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</si>
  <si>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</si>
  <si>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</si>
  <si>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</si>
  <si>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</si>
  <si>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</si>
  <si>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</si>
  <si>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</si>
  <si>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</si>
  <si>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</si>
  <si>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</si>
  <si>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</si>
  <si>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</si>
  <si>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</si>
  <si>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</si>
  <si>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</si>
  <si>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</si>
  <si>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</si>
  <si>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</si>
  <si>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</si>
  <si>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</si>
  <si>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</si>
  <si>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</si>
  <si>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</si>
  <si>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</si>
  <si>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</si>
  <si>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</si>
  <si>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</si>
  <si>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</si>
  <si>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</si>
  <si>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</si>
  <si>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</si>
  <si>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</si>
  <si>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</si>
  <si>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</si>
  <si>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</si>
  <si>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</si>
  <si>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</si>
  <si>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</si>
  <si>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</si>
  <si>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</si>
  <si>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</si>
  <si>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</si>
  <si>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</si>
  <si>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</si>
  <si>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</si>
  <si>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</si>
  <si>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</si>
  <si>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</si>
  <si>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</si>
  <si>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</si>
  <si>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</si>
  <si>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</si>
  <si>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</si>
  <si>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</si>
  <si>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</si>
  <si>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</si>
  <si>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</si>
  <si>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</si>
  <si>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</si>
  <si>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</si>
  <si>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</si>
  <si>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</si>
  <si>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</si>
  <si>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</si>
  <si>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</si>
  <si>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</si>
  <si>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</si>
  <si>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</si>
  <si>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</si>
  <si>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</si>
  <si>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</si>
  <si>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</si>
  <si>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</si>
  <si>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</si>
  <si>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</si>
  <si>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</si>
  <si>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</si>
  <si>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</si>
  <si>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</si>
  <si>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</si>
  <si>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</si>
  <si>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</si>
  <si>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</si>
  <si>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</si>
  <si>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</si>
  <si>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</si>
  <si>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</si>
  <si>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</si>
  <si>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</si>
  <si>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</si>
  <si>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</si>
  <si>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</si>
  <si>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</si>
  <si>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</si>
  <si>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</si>
  <si>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</si>
  <si>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</si>
  <si>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</si>
  <si>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</si>
  <si>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</si>
  <si>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</si>
  <si>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</si>
  <si>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</si>
  <si>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</si>
  <si>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</si>
  <si>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</si>
  <si>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</si>
  <si>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</si>
  <si>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</si>
  <si>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</si>
  <si>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</si>
  <si>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</si>
  <si>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</si>
  <si>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</si>
  <si>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</si>
  <si>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</si>
  <si>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</si>
  <si>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</si>
  <si>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</si>
  <si>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</si>
  <si>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</si>
  <si>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</si>
  <si>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</si>
  <si>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</si>
  <si>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</si>
  <si>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</si>
  <si>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</si>
  <si>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</si>
  <si>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</si>
  <si>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</si>
  <si>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</si>
  <si>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</si>
  <si>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</si>
  <si>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</si>
  <si>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</si>
  <si>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</si>
  <si>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</si>
  <si>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</si>
  <si>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</si>
  <si>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</si>
  <si>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</si>
  <si>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</si>
  <si>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</si>
  <si>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</si>
  <si>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</si>
  <si>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</si>
  <si>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</si>
  <si>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</si>
  <si>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</si>
  <si>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</si>
  <si>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</si>
  <si>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</si>
  <si>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</si>
  <si>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</si>
  <si>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</si>
  <si>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</si>
  <si>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</si>
  <si>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</si>
  <si>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</si>
  <si>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</si>
  <si>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</si>
  <si>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</si>
  <si>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</si>
  <si>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</si>
  <si>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</si>
  <si>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</si>
  <si>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</si>
  <si>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</si>
  <si>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</si>
  <si>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</si>
  <si>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</si>
  <si>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</si>
  <si>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</si>
  <si>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</si>
  <si>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</si>
  <si>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</si>
  <si>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</si>
  <si>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</si>
  <si>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</si>
  <si>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</si>
  <si>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</si>
  <si>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</si>
  <si>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</si>
  <si>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</si>
  <si>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</si>
  <si>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</si>
  <si>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</si>
  <si>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</si>
  <si>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</si>
  <si>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</si>
  <si>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</si>
  <si>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</si>
  <si>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</si>
  <si>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</si>
  <si>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</si>
  <si>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</si>
  <si>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</si>
  <si>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</si>
  <si>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</si>
  <si>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</si>
  <si>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</si>
  <si>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</si>
  <si>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</si>
  <si>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</si>
  <si>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</si>
  <si>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</si>
  <si>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</si>
  <si>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</si>
  <si>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</si>
  <si>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</si>
  <si>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</si>
  <si>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</si>
  <si>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</si>
  <si>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</si>
  <si>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</si>
  <si>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</si>
  <si>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</si>
  <si>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</si>
  <si>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</si>
  <si>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</si>
  <si>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</si>
  <si>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</si>
  <si>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</si>
  <si>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</si>
  <si>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</si>
  <si>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</si>
  <si>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</si>
  <si>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</si>
  <si>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</si>
  <si>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</si>
  <si>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</si>
  <si>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</si>
  <si>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</si>
  <si>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</si>
  <si>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</si>
  <si>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</si>
  <si>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</si>
  <si>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2021.11월 예정</t>
    <phoneticPr fontId="2" type="noConversion"/>
  </si>
  <si>
    <t>2021.8월 예정</t>
    <phoneticPr fontId="2" type="noConversion"/>
  </si>
  <si>
    <t>2021.12월 예정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</si>
  <si>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</si>
  <si>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</si>
  <si>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</si>
  <si>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건축</t>
  </si>
  <si>
    <t>분당서현청소년수련관</t>
  </si>
  <si>
    <t>임흥국</t>
  </si>
  <si>
    <t>031-729-9416</t>
  </si>
  <si>
    <t>청소년방과후아카데미 조성공사</t>
    <phoneticPr fontId="2" type="noConversion"/>
  </si>
  <si>
    <t>전략경영본부</t>
    <phoneticPr fontId="2" type="noConversion"/>
  </si>
  <si>
    <t>여객자동차운송사업</t>
    <phoneticPr fontId="2" type="noConversion"/>
  </si>
  <si>
    <t>성남시</t>
    <phoneticPr fontId="2" type="noConversion"/>
  </si>
  <si>
    <t>수의(단가)</t>
    <phoneticPr fontId="2" type="noConversion"/>
  </si>
  <si>
    <t>식품 즉석판매제조·가공업 등</t>
    <phoneticPr fontId="2" type="noConversion"/>
  </si>
  <si>
    <t>성남시</t>
    <phoneticPr fontId="2" type="noConversion"/>
  </si>
  <si>
    <t>유찰</t>
    <phoneticPr fontId="2" type="noConversion"/>
  </si>
  <si>
    <t>-</t>
    <phoneticPr fontId="2" type="noConversion"/>
  </si>
  <si>
    <t>성남형교육지원단</t>
    <phoneticPr fontId="2" type="noConversion"/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</si>
  <si>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</si>
  <si>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</si>
  <si>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</si>
  <si>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</si>
  <si>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</si>
  <si>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</si>
  <si>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</si>
  <si>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</si>
  <si>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</si>
  <si>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</si>
  <si>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</si>
  <si>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조달</t>
  </si>
  <si>
    <t>서울특별시 강남구 봉은사로129-1</t>
  </si>
  <si>
    <t>홍보물 제작</t>
    <phoneticPr fontId="2" type="noConversion"/>
  </si>
  <si>
    <t>ea</t>
    <phoneticPr fontId="2" type="noConversion"/>
  </si>
  <si>
    <t>전략경영본부 대외협력팀</t>
    <phoneticPr fontId="2" type="noConversion"/>
  </si>
  <si>
    <t>031-729-9023</t>
    <phoneticPr fontId="2" type="noConversion"/>
  </si>
  <si>
    <t>한기성</t>
    <phoneticPr fontId="2" type="noConversion"/>
  </si>
  <si>
    <t>전략경영본부 대외협력팀</t>
    <phoneticPr fontId="2" type="noConversion"/>
  </si>
  <si>
    <t>정해원</t>
    <phoneticPr fontId="2" type="noConversion"/>
  </si>
  <si>
    <t>031-729-9021</t>
    <phoneticPr fontId="2" type="noConversion"/>
  </si>
  <si>
    <t>성남청소년균형동반협의체 영상제작</t>
    <phoneticPr fontId="2" type="noConversion"/>
  </si>
  <si>
    <t>약2분</t>
    <phoneticPr fontId="2" type="noConversion"/>
  </si>
  <si>
    <t>편</t>
    <phoneticPr fontId="2" type="noConversion"/>
  </si>
  <si>
    <t>전략경영본부 청년정책팀</t>
    <phoneticPr fontId="2" type="noConversion"/>
  </si>
  <si>
    <t>이재영</t>
    <phoneticPr fontId="2" type="noConversion"/>
  </si>
  <si>
    <t>031-729-9030</t>
    <phoneticPr fontId="2" type="noConversion"/>
  </si>
  <si>
    <t>ea</t>
    <phoneticPr fontId="2" type="noConversion"/>
  </si>
  <si>
    <t>청소년-청년CSR 포럼 영상 컨텐츠 제작</t>
    <phoneticPr fontId="2" type="noConversion"/>
  </si>
  <si>
    <t>전략경영본부 청년교류팀</t>
    <phoneticPr fontId="2" type="noConversion"/>
  </si>
  <si>
    <t>정채빈</t>
    <phoneticPr fontId="2" type="noConversion"/>
  </si>
  <si>
    <t>031-729-9044</t>
    <phoneticPr fontId="2" type="noConversion"/>
  </si>
  <si>
    <t>접속자순차처리 프로그램 구입</t>
    <phoneticPr fontId="2" type="noConversion"/>
  </si>
  <si>
    <t>조달구매</t>
    <phoneticPr fontId="2" type="noConversion"/>
  </si>
  <si>
    <t>식</t>
    <phoneticPr fontId="2" type="noConversion"/>
  </si>
  <si>
    <t>전략경영본부 경영지원팀</t>
    <phoneticPr fontId="2" type="noConversion"/>
  </si>
  <si>
    <t>전혜진</t>
    <phoneticPr fontId="2" type="noConversion"/>
  </si>
  <si>
    <t>전혜진</t>
    <phoneticPr fontId="2" type="noConversion"/>
  </si>
  <si>
    <t>031-729-9056</t>
    <phoneticPr fontId="2" type="noConversion"/>
  </si>
  <si>
    <t>서버접근제어 솔루션 구입</t>
    <phoneticPr fontId="2" type="noConversion"/>
  </si>
  <si>
    <t>-</t>
    <phoneticPr fontId="2" type="noConversion"/>
  </si>
  <si>
    <t>식</t>
    <phoneticPr fontId="2" type="noConversion"/>
  </si>
  <si>
    <t>청소년 온라인 활동 디지털 회의 시스템 구축</t>
    <phoneticPr fontId="2" type="noConversion"/>
  </si>
  <si>
    <t>수의총액</t>
    <phoneticPr fontId="2" type="noConversion"/>
  </si>
  <si>
    <t>서희선</t>
    <phoneticPr fontId="2" type="noConversion"/>
  </si>
  <si>
    <t>031-729-9877</t>
    <phoneticPr fontId="2" type="noConversion"/>
  </si>
  <si>
    <t>가상스튜디오 시스템 장비 구입 및 설치</t>
    <phoneticPr fontId="2" type="noConversion"/>
  </si>
  <si>
    <t>정지홍</t>
    <phoneticPr fontId="2" type="noConversion"/>
  </si>
  <si>
    <t>031-729-9613</t>
    <phoneticPr fontId="2" type="noConversion"/>
  </si>
  <si>
    <t>가상스튜디오 조성공사</t>
    <phoneticPr fontId="2" type="noConversion"/>
  </si>
  <si>
    <t>실내건축</t>
    <phoneticPr fontId="2" type="noConversion"/>
  </si>
  <si>
    <t>수의총액</t>
    <phoneticPr fontId="2" type="noConversion"/>
  </si>
  <si>
    <t>수의총액</t>
    <phoneticPr fontId="2" type="noConversion"/>
  </si>
  <si>
    <t>2021년 후기청소년실무자 역량강화 물품구입</t>
    <phoneticPr fontId="2" type="noConversion"/>
  </si>
  <si>
    <t>웹캠</t>
    <phoneticPr fontId="2" type="noConversion"/>
  </si>
  <si>
    <t>-</t>
    <phoneticPr fontId="2" type="noConversion"/>
  </si>
  <si>
    <t>제33회 채용</t>
    <phoneticPr fontId="2" type="noConversion"/>
  </si>
  <si>
    <t>전략경영본부 인력개발팀</t>
    <phoneticPr fontId="2" type="noConversion"/>
  </si>
  <si>
    <t>김다정</t>
    <phoneticPr fontId="2" type="noConversion"/>
  </si>
  <si>
    <t>031-729-9062</t>
    <phoneticPr fontId="2" type="noConversion"/>
  </si>
  <si>
    <t>분당판교청소년수련관</t>
    <phoneticPr fontId="2" type="noConversion"/>
  </si>
  <si>
    <t>분당판교청소년수련관</t>
    <phoneticPr fontId="2" type="noConversion"/>
  </si>
  <si>
    <r>
      <t xml:space="preserve">성남형교육 &lt;성남e드림&gt; 지역특성화사업 &lt;문화예술교육 성남&gt; </t>
    </r>
    <r>
      <rPr>
        <sz val="10"/>
        <color theme="1"/>
        <rFont val="MS Gothic"/>
        <family val="3"/>
        <charset val="128"/>
      </rPr>
      <t>｢</t>
    </r>
    <r>
      <rPr>
        <sz val="10"/>
        <color theme="1"/>
        <rFont val="맑은고딕"/>
        <family val="3"/>
        <charset val="129"/>
      </rPr>
      <t>찾아가는 공연(POP콘)</t>
    </r>
    <r>
      <rPr>
        <sz val="10"/>
        <color theme="1"/>
        <rFont val="MS Gothic"/>
        <family val="3"/>
        <charset val="128"/>
      </rPr>
      <t>｣</t>
    </r>
    <r>
      <rPr>
        <sz val="10"/>
        <color theme="1"/>
        <rFont val="맑은고딕"/>
        <family val="3"/>
        <charset val="129"/>
      </rPr>
      <t xml:space="preserve"> </t>
    </r>
    <phoneticPr fontId="2" type="noConversion"/>
  </si>
  <si>
    <t xml:space="preserve">2021 성남형교육 성남e드림 체험활동 차량운영 용역 </t>
    <phoneticPr fontId="2" type="noConversion"/>
  </si>
  <si>
    <t>입찰(단가)</t>
    <phoneticPr fontId="2" type="noConversion"/>
  </si>
  <si>
    <t>2021.07.01.</t>
    <phoneticPr fontId="2" type="noConversion"/>
  </si>
  <si>
    <t>2021.07.09.</t>
    <phoneticPr fontId="2" type="noConversion"/>
  </si>
  <si>
    <t>2021.07.09.</t>
    <phoneticPr fontId="2" type="noConversion"/>
  </si>
  <si>
    <t>경기도</t>
    <phoneticPr fontId="2" type="noConversion"/>
  </si>
  <si>
    <t xml:space="preserve">(임시)수정청소년수련관 초·중등 방과후아카데미 위탁급식 용역(단가계약) </t>
    <phoneticPr fontId="2" type="noConversion"/>
  </si>
  <si>
    <t>2021.07.12.</t>
    <phoneticPr fontId="2" type="noConversion"/>
  </si>
  <si>
    <t>2021.07.16.</t>
    <phoneticPr fontId="2" type="noConversion"/>
  </si>
  <si>
    <t>2021.07.16.</t>
    <phoneticPr fontId="2" type="noConversion"/>
  </si>
  <si>
    <t>(임시)수정청소년수련관 초·중등 방과후아카데미 위탁급식 용역(단가계약)(재공고)</t>
    <phoneticPr fontId="2" type="noConversion"/>
  </si>
  <si>
    <t>2021.07.19.</t>
    <phoneticPr fontId="2" type="noConversion"/>
  </si>
  <si>
    <t>2021.07.23.</t>
    <phoneticPr fontId="2" type="noConversion"/>
  </si>
  <si>
    <t>2021.07.23.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</si>
  <si>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</si>
  <si>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</si>
  <si>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</si>
  <si>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사업취소</t>
    <phoneticPr fontId="2" type="noConversion"/>
  </si>
  <si>
    <t>-</t>
    <phoneticPr fontId="2" type="noConversion"/>
  </si>
  <si>
    <t>유찰</t>
    <phoneticPr fontId="2" type="noConversion"/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</si>
  <si>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</si>
  <si>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</si>
  <si>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</si>
  <si>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</si>
  <si>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</si>
  <si>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</si>
  <si>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</si>
  <si>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</si>
  <si>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9월 확인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</si>
  <si>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</si>
  <si>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</si>
  <si>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</si>
  <si>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</si>
  <si>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</si>
  <si>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2022.5월 예정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</si>
  <si>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</si>
  <si>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</si>
  <si>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</si>
  <si>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</si>
  <si>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</si>
  <si>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</si>
  <si>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</si>
  <si>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</si>
  <si>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</si>
  <si>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</si>
  <si>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</si>
  <si>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매월</t>
    <phoneticPr fontId="2" type="noConversion"/>
  </si>
  <si>
    <t>해당없음</t>
    <phoneticPr fontId="2" type="noConversion"/>
  </si>
  <si>
    <t>(2021. 7. 31. 기준 / 단위 : 원)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</si>
  <si>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</si>
  <si>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경영지원팀</t>
  </si>
  <si>
    <t>중앙조달</t>
  </si>
  <si>
    <t>서울시 영등포구 경인로 775, 2동 1606호(문래동)</t>
  </si>
  <si>
    <t>청년정책팀</t>
  </si>
  <si>
    <t>수의</t>
  </si>
  <si>
    <t>서울시 강남구 역삼로 228, 4층 406호</t>
  </si>
  <si>
    <t>박길현</t>
  </si>
  <si>
    <t>청년교류팀</t>
  </si>
  <si>
    <t>경기도 성남시 분당구 돌마로 46, 428-28호(구미동)</t>
  </si>
  <si>
    <t>은민기</t>
  </si>
  <si>
    <t>경기도 성남시 중원구 제일로67, 4층 1호</t>
  </si>
  <si>
    <t>이연호</t>
  </si>
  <si>
    <t xml:space="preserve">경기도 성남시 분당구 정자일로 197, 20층 2001호 </t>
  </si>
  <si>
    <t>배현주</t>
  </si>
  <si>
    <t>사업지원실</t>
  </si>
  <si>
    <t>서울특별시 구로구 공원로 70, 1층(구로동)</t>
  </si>
  <si>
    <t>이재일</t>
  </si>
  <si>
    <t>2021.07.01. ~ 2022.01.27.</t>
  </si>
  <si>
    <t>2021.07.09. ~ 2021.07.10.</t>
  </si>
  <si>
    <t>2021.07.12. ~ 2021.017.30.</t>
  </si>
  <si>
    <t>2021.07.15. ~ 2021.08.14.</t>
  </si>
  <si>
    <t>2021.07.16. ~ 2021.09.15.</t>
  </si>
  <si>
    <t>2021.07.27. ~ 2021.08.26.</t>
  </si>
  <si>
    <t>2021.08.01. ~ 2021.12.31.</t>
  </si>
  <si>
    <t>2021년 중원청소년수련관 방과후아카데미 위탁급식 용역 변경계약</t>
  </si>
  <si>
    <t>2021년 분당서현청소년수련관 방과후아카데미 위탁급식 용역 변경계약</t>
  </si>
  <si>
    <t>2021년 분당정자청소년수련관 방과후아카데미 위탁급식 용역 변경계약</t>
  </si>
  <si>
    <t>2021년 분당판교청소년수련관 방과후아카데미 위탁급식 용역 변경계약</t>
  </si>
  <si>
    <t>2021년 분당야탑청소년수련관 방과후아카데미 위탁급식 용역 변경계약</t>
  </si>
  <si>
    <t>2021년 은행동청소년문화의집 방과후아카데미 위탁급식 용역 변경계약</t>
  </si>
  <si>
    <t>㈜행복도시락</t>
  </si>
  <si>
    <t>㈜사랑과선행</t>
  </si>
  <si>
    <t>전략경영본부</t>
    <phoneticPr fontId="2" type="noConversion"/>
  </si>
  <si>
    <t>2021.01.04.~2021.12.31.</t>
  </si>
  <si>
    <t>2021.01.04.~2021.12.31.</t>
    <phoneticPr fontId="2" type="noConversion"/>
  </si>
  <si>
    <t>지방계약법 시행령 제74조</t>
  </si>
  <si>
    <t>지방계약법 시행령 제74조</t>
    <phoneticPr fontId="2" type="noConversion"/>
  </si>
  <si>
    <t>2021 성남 청소년-청년 포럼 영상편집</t>
  </si>
  <si>
    <t>김충현</t>
  </si>
  <si>
    <t>031-729-9015</t>
  </si>
  <si>
    <t>전략경영본부 기획조정팀</t>
    <phoneticPr fontId="2" type="noConversion"/>
  </si>
  <si>
    <t>경영지원팀 서인욱</t>
  </si>
  <si>
    <t>-</t>
  </si>
  <si>
    <t>지방계약법 시행령 제20조제1항8호</t>
  </si>
  <si>
    <t>청년정책팀 이재영</t>
  </si>
  <si>
    <t>지방계약법 시행령 제25조제1항제5호</t>
  </si>
  <si>
    <t>청년교류팀 최정배</t>
  </si>
  <si>
    <t>경영지원팀 전혜진</t>
  </si>
  <si>
    <t>청년교류팀 김보희</t>
  </si>
  <si>
    <t>지방계약법 시행령 제80조</t>
  </si>
  <si>
    <t>사업지원실 남정희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</si>
</sst>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3" formatCode="General&quot;월&quot;"/>
    <numFmt numFmtId="184" formatCode="General&quot;년&quot;"/>
    <numFmt numFmtId="185" formatCode="mm&quot;월&quot;\ dd&quot;일&quot;"/>
    <numFmt numFmtId="186" formatCode="General&quot;개&quot;&quot;사&quot;"/>
    <numFmt numFmtId="187" formatCode="\(yyyy\.mm\.dd\.\)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  <font>
      <sz val="10"/>
      <color theme="1"/>
      <name val="맑은고딕"/>
      <family val="3"/>
      <charset val="129"/>
    </font>
    <font>
      <strike/>
      <sz val="1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6" fillId="0" borderId="0" xfId="0" applyFont="1" applyFill="1"/>
    <xf numFmtId="184" fontId="5" fillId="0" borderId="2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6" fontId="6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7" fontId="5" fillId="0" borderId="2" xfId="0" applyNumberFormat="1" applyFont="1" applyFill="1" applyBorder="1" applyAlignment="1">
      <alignment horizontal="center" vertical="center" shrinkToFit="1"/>
    </xf>
    <xf numFmtId="187" fontId="5" fillId="0" borderId="33" xfId="0" applyNumberFormat="1" applyFont="1" applyFill="1" applyBorder="1" applyAlignment="1">
      <alignment horizontal="center" vertical="center" shrinkToFit="1"/>
    </xf>
    <xf numFmtId="41" fontId="22" fillId="5" borderId="2" xfId="1" applyFont="1" applyFill="1" applyBorder="1" applyAlignment="1" applyProtection="1">
      <alignment horizontal="right" vertical="center" shrinkToFit="1"/>
    </xf>
    <xf numFmtId="41" fontId="5" fillId="5" borderId="2" xfId="1" applyFont="1" applyFill="1" applyBorder="1" applyAlignment="1" applyProtection="1">
      <alignment horizontal="righ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6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5" fontId="5" fillId="0" borderId="2" xfId="1" quotePrefix="1" applyNumberFormat="1" applyFont="1" applyFill="1" applyBorder="1" applyAlignment="1" applyProtection="1">
      <alignment horizontal="center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5" borderId="0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181" fontId="5" fillId="5" borderId="2" xfId="0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4" fillId="0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quotePrefix="1" applyNumberFormat="1" applyFont="1" applyFill="1" applyBorder="1" applyAlignment="1" applyProtection="1">
      <alignment horizontal="left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/>
  <cols>
    <col min="1" max="2" width="8.88671875" style="207"/>
    <col min="3" max="3" width="35.21875" style="207" bestFit="1" customWidth="1"/>
    <col min="4" max="4" width="8.88671875" style="207"/>
    <col min="5" max="5" width="30.5546875" style="207" customWidth="1"/>
    <col min="6" max="7" width="8.88671875" style="207"/>
    <col min="8" max="8" width="10.109375" style="207" bestFit="1" customWidth="1"/>
    <col min="9" max="9" width="18.88671875" style="207" bestFit="1" customWidth="1"/>
    <col min="10" max="16384" width="8.88671875" style="207"/>
  </cols>
  <sheetData>
    <row r="1" spans="1:12" ht="36" customHeight="1">
      <c r="A1" s="205" t="s">
        <v>59</v>
      </c>
      <c r="B1" s="205"/>
      <c r="C1" s="206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25.5" customHeight="1">
      <c r="A2" s="72" t="s">
        <v>99</v>
      </c>
      <c r="B2" s="208"/>
      <c r="C2" s="209"/>
      <c r="D2" s="210"/>
      <c r="E2" s="210"/>
      <c r="F2" s="210"/>
      <c r="G2" s="210"/>
      <c r="H2" s="210"/>
      <c r="I2" s="210"/>
      <c r="J2" s="210"/>
      <c r="K2" s="210"/>
      <c r="L2" s="138" t="s">
        <v>90</v>
      </c>
    </row>
    <row r="3" spans="1:12" ht="35.25" customHeight="1">
      <c r="A3" s="211" t="s">
        <v>60</v>
      </c>
      <c r="B3" s="211" t="s">
        <v>44</v>
      </c>
      <c r="C3" s="212" t="s">
        <v>61</v>
      </c>
      <c r="D3" s="213" t="s">
        <v>106</v>
      </c>
      <c r="E3" s="211" t="s">
        <v>62</v>
      </c>
      <c r="F3" s="211" t="s">
        <v>63</v>
      </c>
      <c r="G3" s="211" t="s">
        <v>64</v>
      </c>
      <c r="H3" s="211" t="s">
        <v>102</v>
      </c>
      <c r="I3" s="211" t="s">
        <v>45</v>
      </c>
      <c r="J3" s="211" t="s">
        <v>65</v>
      </c>
      <c r="K3" s="211" t="s">
        <v>66</v>
      </c>
      <c r="L3" s="214" t="s">
        <v>1</v>
      </c>
    </row>
    <row r="4" spans="1:12" s="29" customFormat="1" ht="24" customHeight="1">
      <c r="A4" s="154">
        <v>2021</v>
      </c>
      <c r="B4" s="121">
        <v>8</v>
      </c>
      <c r="C4" s="89" t="s">
        <v>273</v>
      </c>
      <c r="D4" s="26" t="s">
        <v>303</v>
      </c>
      <c r="E4" s="12" t="s">
        <v>315</v>
      </c>
      <c r="F4" s="27">
        <v>200</v>
      </c>
      <c r="G4" s="26" t="s">
        <v>274</v>
      </c>
      <c r="H4" s="28">
        <v>3000000</v>
      </c>
      <c r="I4" s="26" t="s">
        <v>275</v>
      </c>
      <c r="J4" s="26" t="s">
        <v>277</v>
      </c>
      <c r="K4" s="26" t="s">
        <v>276</v>
      </c>
      <c r="L4" s="26"/>
    </row>
    <row r="5" spans="1:12" s="29" customFormat="1" ht="24" customHeight="1">
      <c r="A5" s="154">
        <v>2021</v>
      </c>
      <c r="B5" s="121">
        <v>8</v>
      </c>
      <c r="C5" s="89" t="s">
        <v>281</v>
      </c>
      <c r="D5" s="26" t="s">
        <v>303</v>
      </c>
      <c r="E5" s="12" t="s">
        <v>282</v>
      </c>
      <c r="F5" s="27">
        <v>2</v>
      </c>
      <c r="G5" s="26" t="s">
        <v>283</v>
      </c>
      <c r="H5" s="28">
        <v>3500000</v>
      </c>
      <c r="I5" s="26" t="s">
        <v>278</v>
      </c>
      <c r="J5" s="26" t="s">
        <v>279</v>
      </c>
      <c r="K5" s="26" t="s">
        <v>280</v>
      </c>
      <c r="L5" s="26"/>
    </row>
    <row r="6" spans="1:12" s="29" customFormat="1" ht="24" customHeight="1">
      <c r="A6" s="154">
        <v>2021</v>
      </c>
      <c r="B6" s="121">
        <v>8</v>
      </c>
      <c r="C6" s="150" t="s">
        <v>313</v>
      </c>
      <c r="D6" s="68" t="s">
        <v>303</v>
      </c>
      <c r="E6" s="242" t="s">
        <v>314</v>
      </c>
      <c r="F6" s="90">
        <v>7</v>
      </c>
      <c r="G6" s="68" t="s">
        <v>287</v>
      </c>
      <c r="H6" s="28">
        <v>500000</v>
      </c>
      <c r="I6" s="26" t="s">
        <v>284</v>
      </c>
      <c r="J6" s="26" t="s">
        <v>285</v>
      </c>
      <c r="K6" s="26" t="s">
        <v>286</v>
      </c>
      <c r="L6" s="26"/>
    </row>
    <row r="7" spans="1:12" s="29" customFormat="1" ht="24" customHeight="1">
      <c r="A7" s="154">
        <v>2021</v>
      </c>
      <c r="B7" s="121">
        <v>8</v>
      </c>
      <c r="C7" s="89" t="s">
        <v>292</v>
      </c>
      <c r="D7" s="26" t="s">
        <v>293</v>
      </c>
      <c r="E7" s="241" t="s">
        <v>258</v>
      </c>
      <c r="F7" s="27">
        <v>1</v>
      </c>
      <c r="G7" s="26" t="s">
        <v>294</v>
      </c>
      <c r="H7" s="28">
        <v>38100000</v>
      </c>
      <c r="I7" s="26" t="s">
        <v>295</v>
      </c>
      <c r="J7" s="26" t="s">
        <v>297</v>
      </c>
      <c r="K7" s="26" t="s">
        <v>298</v>
      </c>
      <c r="L7" s="26"/>
    </row>
    <row r="8" spans="1:12" s="29" customFormat="1" ht="24" customHeight="1">
      <c r="A8" s="154">
        <v>2021</v>
      </c>
      <c r="B8" s="121">
        <v>8</v>
      </c>
      <c r="C8" s="107" t="s">
        <v>299</v>
      </c>
      <c r="D8" s="90" t="s">
        <v>293</v>
      </c>
      <c r="E8" s="241" t="s">
        <v>300</v>
      </c>
      <c r="F8" s="27">
        <v>1</v>
      </c>
      <c r="G8" s="26" t="s">
        <v>301</v>
      </c>
      <c r="H8" s="28">
        <v>60000000</v>
      </c>
      <c r="I8" s="26" t="s">
        <v>295</v>
      </c>
      <c r="J8" s="26" t="s">
        <v>296</v>
      </c>
      <c r="K8" s="26" t="s">
        <v>298</v>
      </c>
      <c r="L8" s="26"/>
    </row>
    <row r="9" spans="1:12" s="29" customFormat="1" ht="24" customHeight="1">
      <c r="A9" s="154">
        <v>2021</v>
      </c>
      <c r="B9" s="121">
        <v>8</v>
      </c>
      <c r="C9" s="89" t="s">
        <v>306</v>
      </c>
      <c r="D9" s="26" t="s">
        <v>311</v>
      </c>
      <c r="E9" s="12" t="s">
        <v>315</v>
      </c>
      <c r="F9" s="27">
        <v>1</v>
      </c>
      <c r="G9" s="26" t="s">
        <v>294</v>
      </c>
      <c r="H9" s="28">
        <v>38000000</v>
      </c>
      <c r="I9" s="26" t="s">
        <v>320</v>
      </c>
      <c r="J9" s="26" t="s">
        <v>307</v>
      </c>
      <c r="K9" s="26" t="s">
        <v>308</v>
      </c>
      <c r="L9" s="26"/>
    </row>
    <row r="10" spans="1:12" s="29" customFormat="1" ht="24" customHeight="1">
      <c r="A10" s="154"/>
      <c r="B10" s="121"/>
      <c r="C10" s="122" t="s">
        <v>135</v>
      </c>
      <c r="D10" s="26"/>
      <c r="E10" s="181"/>
      <c r="F10" s="186"/>
      <c r="G10" s="185"/>
      <c r="H10" s="182"/>
      <c r="I10" s="26"/>
      <c r="J10" s="26"/>
      <c r="K10" s="26"/>
      <c r="L10" s="26"/>
    </row>
    <row r="11" spans="1:12" s="29" customFormat="1" ht="24" customHeight="1">
      <c r="A11" s="154"/>
      <c r="B11" s="121"/>
      <c r="C11" s="150"/>
      <c r="D11" s="26"/>
      <c r="E11" s="183"/>
      <c r="F11" s="27"/>
      <c r="G11" s="26"/>
      <c r="H11" s="184"/>
      <c r="I11" s="26"/>
      <c r="J11" s="26"/>
      <c r="K11" s="26"/>
      <c r="L11" s="26"/>
    </row>
    <row r="12" spans="1:12" s="29" customFormat="1" ht="24" customHeight="1">
      <c r="A12" s="154"/>
      <c r="B12" s="121"/>
      <c r="C12" s="150"/>
      <c r="D12" s="26"/>
      <c r="E12" s="12"/>
      <c r="F12" s="27"/>
      <c r="G12" s="26"/>
      <c r="H12" s="28"/>
      <c r="I12" s="26"/>
      <c r="J12" s="26"/>
      <c r="K12" s="26"/>
      <c r="L12" s="26"/>
    </row>
    <row r="13" spans="1:12" s="29" customFormat="1" ht="24" customHeight="1">
      <c r="A13" s="154"/>
      <c r="B13" s="121"/>
      <c r="C13" s="89"/>
      <c r="D13" s="26"/>
      <c r="E13" s="12"/>
      <c r="F13" s="27"/>
      <c r="G13" s="26"/>
      <c r="H13" s="28"/>
      <c r="I13" s="26"/>
      <c r="J13" s="26"/>
      <c r="K13" s="26"/>
      <c r="L13" s="26"/>
    </row>
    <row r="14" spans="1:12" s="29" customFormat="1" ht="24" customHeight="1">
      <c r="A14" s="154"/>
      <c r="B14" s="121"/>
      <c r="C14" s="89"/>
      <c r="D14" s="26"/>
      <c r="E14" s="12"/>
      <c r="F14" s="27"/>
      <c r="G14" s="26"/>
      <c r="H14" s="28"/>
      <c r="I14" s="26"/>
      <c r="J14" s="26"/>
      <c r="K14" s="26"/>
      <c r="L14" s="26"/>
    </row>
    <row r="15" spans="1:12" s="29" customFormat="1" ht="24" customHeight="1">
      <c r="A15" s="154"/>
      <c r="B15" s="121"/>
      <c r="C15" s="89"/>
      <c r="D15" s="26"/>
      <c r="E15" s="12"/>
      <c r="F15" s="27"/>
      <c r="G15" s="26"/>
      <c r="H15" s="28"/>
      <c r="I15" s="26"/>
      <c r="J15" s="26"/>
      <c r="K15" s="26"/>
      <c r="L15" s="26"/>
    </row>
    <row r="16" spans="1:12" s="29" customFormat="1" ht="24" customHeight="1">
      <c r="A16" s="154"/>
      <c r="B16" s="121"/>
      <c r="C16" s="89"/>
      <c r="D16" s="26"/>
      <c r="E16" s="12"/>
      <c r="F16" s="27"/>
      <c r="G16" s="26"/>
      <c r="H16" s="28"/>
      <c r="I16" s="26"/>
      <c r="J16" s="26"/>
      <c r="K16" s="26"/>
      <c r="L16" s="26"/>
    </row>
    <row r="17" spans="1:12" s="29" customFormat="1" ht="24" customHeight="1">
      <c r="A17" s="154"/>
      <c r="B17" s="121"/>
      <c r="C17" s="89"/>
      <c r="D17" s="26"/>
      <c r="E17" s="12"/>
      <c r="F17" s="27"/>
      <c r="G17" s="26"/>
      <c r="H17" s="28"/>
      <c r="I17" s="26"/>
      <c r="J17" s="26"/>
      <c r="K17" s="26"/>
      <c r="L17" s="26"/>
    </row>
    <row r="18" spans="1:12" s="29" customFormat="1" ht="24" customHeight="1">
      <c r="A18" s="154"/>
      <c r="B18" s="121"/>
      <c r="C18" s="89"/>
      <c r="D18" s="26"/>
      <c r="E18" s="12"/>
      <c r="F18" s="27"/>
      <c r="G18" s="26"/>
      <c r="H18" s="28"/>
      <c r="I18" s="26"/>
      <c r="J18" s="26"/>
      <c r="K18" s="26"/>
      <c r="L18" s="26"/>
    </row>
    <row r="19" spans="1:12" s="29" customFormat="1" ht="24" customHeight="1">
      <c r="A19" s="154"/>
      <c r="B19" s="121"/>
      <c r="C19" s="122"/>
      <c r="D19" s="26"/>
      <c r="E19" s="12"/>
      <c r="F19" s="27"/>
      <c r="G19" s="26"/>
      <c r="H19" s="28"/>
      <c r="I19" s="26"/>
      <c r="J19" s="26"/>
      <c r="K19" s="26"/>
      <c r="L19" s="26"/>
    </row>
    <row r="20" spans="1:12" s="29" customFormat="1" ht="24" customHeight="1">
      <c r="A20" s="154"/>
      <c r="B20" s="121"/>
      <c r="C20" s="89"/>
      <c r="D20" s="26"/>
      <c r="E20" s="12"/>
      <c r="F20" s="27"/>
      <c r="G20" s="26"/>
      <c r="H20" s="28"/>
      <c r="I20" s="26"/>
      <c r="J20" s="26"/>
      <c r="K20" s="26"/>
      <c r="L20" s="26"/>
    </row>
    <row r="21" spans="1:12" s="29" customFormat="1" ht="24" customHeight="1">
      <c r="A21" s="154"/>
      <c r="B21" s="121"/>
      <c r="C21" s="89"/>
      <c r="D21" s="26"/>
      <c r="E21" s="12"/>
      <c r="F21" s="27"/>
      <c r="G21" s="26"/>
      <c r="H21" s="28"/>
      <c r="I21" s="26"/>
      <c r="J21" s="26"/>
      <c r="K21" s="26"/>
      <c r="L21" s="2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/>
  <cols>
    <col min="1" max="1" width="8.6640625" style="220" customWidth="1"/>
    <col min="2" max="2" width="8.77734375" style="220" customWidth="1"/>
    <col min="3" max="3" width="44.21875" style="221" customWidth="1"/>
    <col min="4" max="4" width="10.88671875" style="220" customWidth="1"/>
    <col min="5" max="5" width="12.44140625" style="220" customWidth="1"/>
    <col min="6" max="6" width="18.88671875" style="220" customWidth="1"/>
    <col min="7" max="7" width="11.21875" style="220" customWidth="1"/>
    <col min="8" max="9" width="12.44140625" style="220" customWidth="1"/>
    <col min="10" max="16384" width="8.88671875" style="67"/>
  </cols>
  <sheetData>
    <row r="1" spans="1:12" ht="36" customHeight="1">
      <c r="A1" s="205" t="s">
        <v>73</v>
      </c>
      <c r="B1" s="205"/>
      <c r="C1" s="206"/>
      <c r="D1" s="205"/>
      <c r="E1" s="205"/>
      <c r="F1" s="205"/>
      <c r="G1" s="205"/>
      <c r="H1" s="205"/>
      <c r="I1" s="205"/>
      <c r="J1" s="188"/>
      <c r="K1" s="188"/>
      <c r="L1" s="188"/>
    </row>
    <row r="2" spans="1:12" s="29" customFormat="1" ht="25.5" customHeight="1">
      <c r="A2" s="72" t="s">
        <v>99</v>
      </c>
      <c r="B2" s="208"/>
      <c r="C2" s="209"/>
      <c r="D2" s="210"/>
      <c r="E2" s="210"/>
      <c r="F2" s="210"/>
      <c r="G2" s="210"/>
      <c r="H2" s="210"/>
      <c r="I2" s="138" t="s">
        <v>90</v>
      </c>
      <c r="J2" s="210"/>
      <c r="K2" s="210"/>
      <c r="L2" s="210"/>
    </row>
    <row r="3" spans="1:12" ht="35.25" customHeight="1">
      <c r="A3" s="215" t="s">
        <v>43</v>
      </c>
      <c r="B3" s="216" t="s">
        <v>44</v>
      </c>
      <c r="C3" s="217" t="s">
        <v>57</v>
      </c>
      <c r="D3" s="217" t="s">
        <v>0</v>
      </c>
      <c r="E3" s="218" t="s">
        <v>101</v>
      </c>
      <c r="F3" s="215" t="s">
        <v>45</v>
      </c>
      <c r="G3" s="215" t="s">
        <v>46</v>
      </c>
      <c r="H3" s="215" t="s">
        <v>47</v>
      </c>
      <c r="I3" s="219" t="s">
        <v>1</v>
      </c>
    </row>
    <row r="4" spans="1:12" s="207" customFormat="1" ht="24" customHeight="1">
      <c r="A4" s="155">
        <v>2021</v>
      </c>
      <c r="B4" s="121">
        <v>8</v>
      </c>
      <c r="C4" s="150" t="s">
        <v>410</v>
      </c>
      <c r="D4" s="90" t="s">
        <v>104</v>
      </c>
      <c r="E4" s="91">
        <v>1200000</v>
      </c>
      <c r="F4" s="68" t="s">
        <v>413</v>
      </c>
      <c r="G4" s="68" t="s">
        <v>411</v>
      </c>
      <c r="H4" s="68" t="s">
        <v>412</v>
      </c>
      <c r="I4" s="68"/>
      <c r="J4" s="67"/>
      <c r="K4" s="67"/>
      <c r="L4" s="67"/>
    </row>
    <row r="5" spans="1:12" s="29" customFormat="1" ht="24" customHeight="1">
      <c r="A5" s="154">
        <v>2021</v>
      </c>
      <c r="B5" s="121">
        <v>8</v>
      </c>
      <c r="C5" s="89" t="s">
        <v>281</v>
      </c>
      <c r="D5" s="26" t="s">
        <v>311</v>
      </c>
      <c r="E5" s="28">
        <v>3500000</v>
      </c>
      <c r="F5" s="26" t="s">
        <v>278</v>
      </c>
      <c r="G5" s="26" t="s">
        <v>279</v>
      </c>
      <c r="H5" s="26" t="s">
        <v>280</v>
      </c>
      <c r="I5" s="26"/>
    </row>
    <row r="6" spans="1:12" ht="24" customHeight="1">
      <c r="A6" s="154">
        <v>2021</v>
      </c>
      <c r="B6" s="121">
        <v>8</v>
      </c>
      <c r="C6" s="107" t="s">
        <v>288</v>
      </c>
      <c r="D6" s="26" t="s">
        <v>311</v>
      </c>
      <c r="E6" s="28">
        <v>10000000</v>
      </c>
      <c r="F6" s="26" t="s">
        <v>289</v>
      </c>
      <c r="G6" s="26" t="s">
        <v>290</v>
      </c>
      <c r="H6" s="26" t="s">
        <v>291</v>
      </c>
      <c r="I6" s="68"/>
    </row>
    <row r="7" spans="1:12" ht="24" customHeight="1">
      <c r="A7" s="154">
        <v>2021</v>
      </c>
      <c r="B7" s="121">
        <v>8</v>
      </c>
      <c r="C7" s="107" t="s">
        <v>302</v>
      </c>
      <c r="D7" s="26" t="s">
        <v>311</v>
      </c>
      <c r="E7" s="28">
        <v>50000000</v>
      </c>
      <c r="F7" s="26" t="s">
        <v>295</v>
      </c>
      <c r="G7" s="26" t="s">
        <v>296</v>
      </c>
      <c r="H7" s="26" t="s">
        <v>298</v>
      </c>
      <c r="I7" s="68"/>
    </row>
    <row r="8" spans="1:12" ht="24" customHeight="1">
      <c r="A8" s="154">
        <v>2021</v>
      </c>
      <c r="B8" s="121">
        <v>8</v>
      </c>
      <c r="C8" s="107" t="s">
        <v>316</v>
      </c>
      <c r="D8" s="26" t="s">
        <v>303</v>
      </c>
      <c r="E8" s="28">
        <v>7000000</v>
      </c>
      <c r="F8" s="26" t="s">
        <v>317</v>
      </c>
      <c r="G8" s="26" t="s">
        <v>318</v>
      </c>
      <c r="H8" s="26" t="s">
        <v>319</v>
      </c>
      <c r="I8" s="68"/>
    </row>
    <row r="9" spans="1:12" ht="24" customHeight="1">
      <c r="A9" s="154">
        <v>2021</v>
      </c>
      <c r="B9" s="121">
        <v>8</v>
      </c>
      <c r="C9" s="107" t="s">
        <v>322</v>
      </c>
      <c r="D9" s="26" t="s">
        <v>303</v>
      </c>
      <c r="E9" s="28">
        <v>162000000</v>
      </c>
      <c r="F9" s="26" t="s">
        <v>259</v>
      </c>
      <c r="G9" s="26" t="s">
        <v>304</v>
      </c>
      <c r="H9" s="26" t="s">
        <v>305</v>
      </c>
      <c r="I9" s="68"/>
    </row>
    <row r="10" spans="1:12" ht="24" customHeight="1">
      <c r="A10" s="154"/>
      <c r="B10" s="120"/>
      <c r="C10" s="122" t="s">
        <v>135</v>
      </c>
      <c r="D10" s="90"/>
      <c r="E10" s="151"/>
      <c r="F10" s="90"/>
      <c r="G10" s="68"/>
      <c r="H10" s="151"/>
      <c r="I10" s="68"/>
    </row>
    <row r="11" spans="1:12" ht="24" customHeight="1">
      <c r="A11" s="154"/>
      <c r="B11" s="120"/>
      <c r="C11" s="107"/>
      <c r="D11" s="90"/>
      <c r="E11" s="151"/>
      <c r="F11" s="90"/>
      <c r="G11" s="68"/>
      <c r="H11" s="151"/>
      <c r="I11" s="68"/>
    </row>
    <row r="12" spans="1:12" s="153" customFormat="1" ht="24" customHeight="1">
      <c r="A12" s="154"/>
      <c r="B12" s="120"/>
      <c r="C12" s="107"/>
      <c r="D12" s="90"/>
      <c r="E12" s="151"/>
      <c r="F12" s="68"/>
      <c r="G12" s="68"/>
      <c r="H12" s="68"/>
      <c r="I12" s="68"/>
      <c r="J12" s="67"/>
      <c r="K12" s="67"/>
      <c r="L12" s="67"/>
    </row>
    <row r="13" spans="1:12" s="207" customFormat="1" ht="24" customHeight="1">
      <c r="A13" s="155"/>
      <c r="B13" s="120"/>
      <c r="C13" s="152"/>
      <c r="D13" s="90"/>
      <c r="E13" s="91"/>
      <c r="F13" s="68"/>
      <c r="G13" s="68"/>
      <c r="H13" s="68"/>
      <c r="I13" s="68"/>
      <c r="J13" s="67"/>
      <c r="K13" s="67"/>
      <c r="L13" s="67"/>
    </row>
    <row r="14" spans="1:12" s="153" customFormat="1" ht="24" customHeight="1">
      <c r="A14" s="154"/>
      <c r="B14" s="120"/>
      <c r="C14" s="107"/>
      <c r="D14" s="90"/>
      <c r="E14" s="151"/>
      <c r="F14" s="68"/>
      <c r="G14" s="68"/>
      <c r="H14" s="68"/>
      <c r="I14" s="68"/>
      <c r="J14" s="67"/>
      <c r="K14" s="67"/>
      <c r="L14" s="67"/>
    </row>
    <row r="15" spans="1:12" ht="24" customHeight="1">
      <c r="A15" s="154"/>
      <c r="B15" s="120"/>
      <c r="C15" s="107"/>
      <c r="D15" s="90"/>
      <c r="E15" s="151"/>
      <c r="F15" s="90"/>
      <c r="G15" s="68"/>
      <c r="H15" s="151"/>
      <c r="I15" s="68"/>
    </row>
    <row r="16" spans="1:12" s="207" customFormat="1" ht="24" customHeight="1">
      <c r="A16" s="155"/>
      <c r="B16" s="120"/>
      <c r="C16" s="152"/>
      <c r="D16" s="90"/>
      <c r="E16" s="91"/>
      <c r="F16" s="68"/>
      <c r="G16" s="68"/>
      <c r="H16" s="68"/>
      <c r="I16" s="68"/>
      <c r="J16" s="67"/>
      <c r="K16" s="67"/>
      <c r="L16" s="67"/>
    </row>
    <row r="17" spans="1:12" s="207" customFormat="1" ht="24" customHeight="1">
      <c r="A17" s="155"/>
      <c r="B17" s="120"/>
      <c r="C17" s="122"/>
      <c r="D17" s="90"/>
      <c r="E17" s="91"/>
      <c r="F17" s="68"/>
      <c r="G17" s="68"/>
      <c r="H17" s="68"/>
      <c r="I17" s="68"/>
      <c r="J17" s="67"/>
      <c r="K17" s="67"/>
      <c r="L17" s="67"/>
    </row>
    <row r="18" spans="1:12" s="207" customFormat="1" ht="24" customHeight="1">
      <c r="A18" s="155"/>
      <c r="B18" s="120"/>
      <c r="C18" s="122"/>
      <c r="D18" s="90"/>
      <c r="E18" s="91"/>
      <c r="F18" s="68"/>
      <c r="G18" s="68"/>
      <c r="H18" s="68"/>
      <c r="I18" s="68"/>
      <c r="J18" s="67"/>
      <c r="K18" s="67"/>
      <c r="L18" s="67"/>
    </row>
    <row r="19" spans="1:12" s="207" customFormat="1" ht="24" customHeight="1">
      <c r="A19" s="155"/>
      <c r="B19" s="120"/>
      <c r="C19" s="122"/>
      <c r="D19" s="90"/>
      <c r="E19" s="91"/>
      <c r="F19" s="68"/>
      <c r="G19" s="68"/>
      <c r="H19" s="68"/>
      <c r="I19" s="68"/>
      <c r="J19" s="67"/>
      <c r="K19" s="67"/>
      <c r="L19" s="67"/>
    </row>
    <row r="20" spans="1:12" ht="24" customHeight="1">
      <c r="A20" s="155"/>
      <c r="B20" s="120"/>
      <c r="C20" s="122"/>
      <c r="D20" s="90"/>
      <c r="E20" s="91"/>
      <c r="F20" s="68"/>
      <c r="G20" s="68"/>
      <c r="H20" s="68"/>
      <c r="I20" s="6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/>
  <cols>
    <col min="1" max="1" width="8.6640625" style="220" customWidth="1"/>
    <col min="2" max="2" width="8.77734375" style="220" customWidth="1"/>
    <col min="3" max="3" width="29.21875" style="221" customWidth="1"/>
    <col min="4" max="4" width="10.88671875" style="220" customWidth="1"/>
    <col min="5" max="8" width="12.44140625" style="220" customWidth="1"/>
    <col min="9" max="10" width="11.33203125" style="220" customWidth="1"/>
    <col min="11" max="11" width="11.6640625" style="223" customWidth="1"/>
    <col min="12" max="12" width="11.33203125" style="220" bestFit="1" customWidth="1"/>
    <col min="13" max="13" width="8.88671875" style="220"/>
    <col min="14" max="16384" width="8.88671875" style="67"/>
  </cols>
  <sheetData>
    <row r="1" spans="1:13" ht="36" customHeight="1">
      <c r="A1" s="205" t="s">
        <v>76</v>
      </c>
      <c r="B1" s="205"/>
      <c r="C1" s="206"/>
      <c r="D1" s="205"/>
      <c r="E1" s="205"/>
      <c r="F1" s="205"/>
      <c r="G1" s="205"/>
      <c r="H1" s="205"/>
      <c r="I1" s="205"/>
      <c r="J1" s="205"/>
      <c r="K1" s="205"/>
      <c r="L1" s="205"/>
      <c r="M1" s="222"/>
    </row>
    <row r="2" spans="1:13" s="29" customFormat="1" ht="25.5" customHeight="1">
      <c r="A2" s="72" t="s">
        <v>99</v>
      </c>
      <c r="B2" s="208"/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138" t="s">
        <v>90</v>
      </c>
    </row>
    <row r="3" spans="1:13" ht="35.25" customHeight="1">
      <c r="A3" s="215" t="s">
        <v>43</v>
      </c>
      <c r="B3" s="216" t="s">
        <v>44</v>
      </c>
      <c r="C3" s="217" t="s">
        <v>75</v>
      </c>
      <c r="D3" s="215" t="s">
        <v>74</v>
      </c>
      <c r="E3" s="216" t="s">
        <v>0</v>
      </c>
      <c r="F3" s="216" t="s">
        <v>94</v>
      </c>
      <c r="G3" s="216" t="s">
        <v>93</v>
      </c>
      <c r="H3" s="216" t="s">
        <v>92</v>
      </c>
      <c r="I3" s="216" t="s">
        <v>91</v>
      </c>
      <c r="J3" s="215" t="s">
        <v>45</v>
      </c>
      <c r="K3" s="215" t="s">
        <v>46</v>
      </c>
      <c r="L3" s="215" t="s">
        <v>47</v>
      </c>
      <c r="M3" s="219" t="s">
        <v>1</v>
      </c>
    </row>
    <row r="4" spans="1:13" s="29" customFormat="1" ht="24" customHeight="1">
      <c r="A4" s="154">
        <v>2021</v>
      </c>
      <c r="B4" s="120">
        <v>8</v>
      </c>
      <c r="C4" s="200" t="s">
        <v>250</v>
      </c>
      <c r="D4" s="26" t="s">
        <v>246</v>
      </c>
      <c r="E4" s="12" t="s">
        <v>312</v>
      </c>
      <c r="F4" s="92">
        <v>42819000</v>
      </c>
      <c r="G4" s="93">
        <v>0</v>
      </c>
      <c r="H4" s="93">
        <v>0</v>
      </c>
      <c r="I4" s="92">
        <v>42819000</v>
      </c>
      <c r="J4" s="26" t="s">
        <v>247</v>
      </c>
      <c r="K4" s="26" t="s">
        <v>248</v>
      </c>
      <c r="L4" s="26" t="s">
        <v>249</v>
      </c>
      <c r="M4" s="28"/>
    </row>
    <row r="5" spans="1:13" s="29" customFormat="1" ht="24" customHeight="1">
      <c r="A5" s="154">
        <v>2021</v>
      </c>
      <c r="B5" s="121">
        <v>8</v>
      </c>
      <c r="C5" s="89" t="s">
        <v>309</v>
      </c>
      <c r="D5" s="26" t="s">
        <v>310</v>
      </c>
      <c r="E5" s="26" t="s">
        <v>312</v>
      </c>
      <c r="F5" s="28">
        <v>26930000</v>
      </c>
      <c r="G5" s="93">
        <v>0</v>
      </c>
      <c r="H5" s="28">
        <v>0</v>
      </c>
      <c r="I5" s="28">
        <v>26930000</v>
      </c>
      <c r="J5" s="26" t="s">
        <v>321</v>
      </c>
      <c r="K5" s="26" t="s">
        <v>307</v>
      </c>
      <c r="L5" s="26" t="s">
        <v>308</v>
      </c>
      <c r="M5" s="26"/>
    </row>
    <row r="6" spans="1:13" s="29" customFormat="1" ht="24" customHeight="1">
      <c r="A6" s="26"/>
      <c r="B6" s="68"/>
      <c r="C6" s="122" t="s">
        <v>135</v>
      </c>
      <c r="D6" s="26"/>
      <c r="E6" s="12"/>
      <c r="F6" s="92"/>
      <c r="G6" s="93"/>
      <c r="H6" s="93"/>
      <c r="I6" s="93"/>
      <c r="J6" s="26"/>
      <c r="K6" s="26"/>
      <c r="L6" s="26"/>
      <c r="M6" s="28"/>
    </row>
    <row r="7" spans="1:13" s="29" customFormat="1" ht="24" customHeight="1">
      <c r="A7" s="26"/>
      <c r="B7" s="68"/>
      <c r="C7" s="70"/>
      <c r="D7" s="26"/>
      <c r="E7" s="12"/>
      <c r="F7" s="92"/>
      <c r="G7" s="93"/>
      <c r="H7" s="93"/>
      <c r="I7" s="93"/>
      <c r="J7" s="26"/>
      <c r="K7" s="26"/>
      <c r="L7" s="26"/>
      <c r="M7" s="28"/>
    </row>
    <row r="8" spans="1:13" s="29" customFormat="1" ht="24" customHeight="1">
      <c r="A8" s="26"/>
      <c r="B8" s="68"/>
      <c r="C8" s="70"/>
      <c r="D8" s="26"/>
      <c r="E8" s="12"/>
      <c r="F8" s="92"/>
      <c r="G8" s="93"/>
      <c r="H8" s="93"/>
      <c r="I8" s="93"/>
      <c r="J8" s="26"/>
      <c r="K8" s="26"/>
      <c r="L8" s="26"/>
      <c r="M8" s="28"/>
    </row>
    <row r="9" spans="1:13" s="29" customFormat="1" ht="24" customHeight="1">
      <c r="A9" s="26"/>
      <c r="B9" s="68"/>
      <c r="C9" s="70"/>
      <c r="D9" s="26"/>
      <c r="E9" s="12"/>
      <c r="F9" s="92"/>
      <c r="G9" s="93"/>
      <c r="H9" s="93"/>
      <c r="I9" s="93"/>
      <c r="J9" s="26"/>
      <c r="K9" s="26"/>
      <c r="L9" s="26"/>
      <c r="M9" s="28"/>
    </row>
    <row r="10" spans="1:13" s="29" customFormat="1" ht="24" customHeight="1">
      <c r="A10" s="26"/>
      <c r="B10" s="68"/>
      <c r="C10" s="70"/>
      <c r="D10" s="26"/>
      <c r="E10" s="12"/>
      <c r="F10" s="92"/>
      <c r="G10" s="93"/>
      <c r="H10" s="93"/>
      <c r="I10" s="93"/>
      <c r="J10" s="26"/>
      <c r="K10" s="26"/>
      <c r="L10" s="26"/>
      <c r="M10" s="28"/>
    </row>
    <row r="11" spans="1:13" s="29" customFormat="1" ht="24" customHeight="1">
      <c r="A11" s="26"/>
      <c r="B11" s="68"/>
      <c r="C11" s="70"/>
      <c r="D11" s="26"/>
      <c r="E11" s="12"/>
      <c r="F11" s="92"/>
      <c r="G11" s="93"/>
      <c r="H11" s="93"/>
      <c r="I11" s="93"/>
      <c r="J11" s="26"/>
      <c r="K11" s="26"/>
      <c r="L11" s="26"/>
      <c r="M11" s="28"/>
    </row>
    <row r="12" spans="1:13" s="29" customFormat="1" ht="24" customHeight="1">
      <c r="A12" s="26"/>
      <c r="B12" s="68"/>
      <c r="C12" s="70"/>
      <c r="D12" s="26"/>
      <c r="E12" s="12"/>
      <c r="F12" s="92"/>
      <c r="G12" s="93"/>
      <c r="H12" s="93"/>
      <c r="I12" s="93"/>
      <c r="J12" s="26"/>
      <c r="K12" s="26"/>
      <c r="L12" s="26"/>
      <c r="M12" s="28"/>
    </row>
    <row r="13" spans="1:13" s="29" customFormat="1" ht="24" customHeight="1">
      <c r="A13" s="26"/>
      <c r="B13" s="68"/>
      <c r="C13" s="70"/>
      <c r="D13" s="26"/>
      <c r="E13" s="12"/>
      <c r="F13" s="92"/>
      <c r="G13" s="93"/>
      <c r="H13" s="93"/>
      <c r="I13" s="93"/>
      <c r="J13" s="26"/>
      <c r="K13" s="26"/>
      <c r="L13" s="26"/>
      <c r="M13" s="28"/>
    </row>
    <row r="14" spans="1:13" s="29" customFormat="1" ht="24" customHeight="1">
      <c r="A14" s="26"/>
      <c r="B14" s="68"/>
      <c r="C14" s="97"/>
      <c r="D14" s="26"/>
      <c r="E14" s="12"/>
      <c r="F14" s="92"/>
      <c r="G14" s="93"/>
      <c r="H14" s="93"/>
      <c r="I14" s="93"/>
      <c r="J14" s="26"/>
      <c r="K14" s="26"/>
      <c r="L14" s="26"/>
      <c r="M14" s="28"/>
    </row>
    <row r="15" spans="1:13" s="29" customFormat="1" ht="24" customHeight="1">
      <c r="A15" s="26"/>
      <c r="B15" s="68"/>
      <c r="C15" s="70"/>
      <c r="D15" s="26"/>
      <c r="E15" s="12"/>
      <c r="F15" s="92"/>
      <c r="G15" s="93"/>
      <c r="H15" s="93"/>
      <c r="I15" s="93"/>
      <c r="J15" s="26"/>
      <c r="K15" s="26"/>
      <c r="L15" s="26"/>
      <c r="M15" s="28"/>
    </row>
    <row r="16" spans="1:13" s="29" customFormat="1" ht="24" customHeight="1">
      <c r="A16" s="26"/>
      <c r="B16" s="68"/>
      <c r="C16" s="70"/>
      <c r="D16" s="26"/>
      <c r="E16" s="12"/>
      <c r="F16" s="92"/>
      <c r="G16" s="93"/>
      <c r="H16" s="93"/>
      <c r="I16" s="93"/>
      <c r="J16" s="26"/>
      <c r="K16" s="26"/>
      <c r="L16" s="26"/>
      <c r="M16" s="28"/>
    </row>
    <row r="17" spans="1:13" s="29" customFormat="1" ht="24" customHeight="1">
      <c r="A17" s="26"/>
      <c r="B17" s="68"/>
      <c r="C17" s="70"/>
      <c r="D17" s="26"/>
      <c r="E17" s="12"/>
      <c r="F17" s="92"/>
      <c r="G17" s="93"/>
      <c r="H17" s="93"/>
      <c r="I17" s="93"/>
      <c r="J17" s="26"/>
      <c r="K17" s="26"/>
      <c r="L17" s="26"/>
      <c r="M17" s="28"/>
    </row>
    <row r="18" spans="1:13" s="29" customFormat="1" ht="24" customHeight="1">
      <c r="A18" s="26"/>
      <c r="B18" s="68"/>
      <c r="C18" s="70"/>
      <c r="D18" s="26"/>
      <c r="E18" s="12"/>
      <c r="F18" s="92"/>
      <c r="G18" s="93"/>
      <c r="H18" s="93"/>
      <c r="I18" s="93"/>
      <c r="J18" s="26"/>
      <c r="K18" s="26"/>
      <c r="L18" s="26"/>
      <c r="M18" s="28"/>
    </row>
    <row r="19" spans="1:13" s="29" customFormat="1" ht="24" customHeight="1">
      <c r="A19" s="26"/>
      <c r="B19" s="68"/>
      <c r="C19" s="70"/>
      <c r="D19" s="26"/>
      <c r="E19" s="12"/>
      <c r="F19" s="92"/>
      <c r="G19" s="93"/>
      <c r="H19" s="93"/>
      <c r="I19" s="93"/>
      <c r="J19" s="26"/>
      <c r="K19" s="26"/>
      <c r="L19" s="26"/>
      <c r="M19" s="28"/>
    </row>
    <row r="20" spans="1:13" s="29" customFormat="1" ht="24" customHeight="1">
      <c r="A20" s="26"/>
      <c r="B20" s="68"/>
      <c r="C20" s="70"/>
      <c r="D20" s="26"/>
      <c r="E20" s="12"/>
      <c r="F20" s="92"/>
      <c r="G20" s="93"/>
      <c r="H20" s="93"/>
      <c r="I20" s="93"/>
      <c r="J20" s="26"/>
      <c r="K20" s="26"/>
      <c r="L20" s="26"/>
      <c r="M20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/>
  <cols>
    <col min="1" max="1" width="12" style="39" customWidth="1"/>
    <col min="2" max="2" width="56.5546875" style="39" customWidth="1"/>
    <col min="3" max="3" width="9.5546875" style="39" customWidth="1"/>
    <col min="4" max="4" width="8.88671875" style="39" customWidth="1"/>
    <col min="5" max="5" width="9.21875" style="39" customWidth="1"/>
    <col min="6" max="8" width="9.6640625" style="39" customWidth="1"/>
    <col min="9" max="9" width="11.109375" style="39" customWidth="1"/>
    <col min="10" max="10" width="9.6640625" style="39" customWidth="1"/>
    <col min="11" max="11" width="8.44140625" style="39" customWidth="1"/>
    <col min="12" max="12" width="1.5546875" style="25" customWidth="1"/>
    <col min="13" max="13" width="8.88671875" style="25" hidden="1" customWidth="1"/>
    <col min="14" max="15" width="9.6640625" style="39" hidden="1" customWidth="1"/>
    <col min="16" max="16" width="8.88671875" style="25" hidden="1" customWidth="1"/>
    <col min="17" max="17" width="12.6640625" style="25" hidden="1" customWidth="1"/>
    <col min="18" max="18" width="8.88671875" style="25" customWidth="1"/>
    <col min="19" max="16384" width="8.88671875" style="25"/>
  </cols>
  <sheetData>
    <row r="1" spans="1:18" ht="36" customHeight="1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8"/>
      <c r="N1" s="25"/>
      <c r="O1" s="25"/>
    </row>
    <row r="2" spans="1:18" ht="25.5" customHeight="1">
      <c r="A2" s="60" t="s">
        <v>99</v>
      </c>
      <c r="B2" s="31"/>
      <c r="C2" s="31"/>
      <c r="D2" s="33"/>
      <c r="E2" s="33"/>
      <c r="F2" s="33"/>
      <c r="G2" s="33"/>
      <c r="H2" s="33"/>
      <c r="I2" s="33"/>
      <c r="J2" s="33"/>
      <c r="K2" s="34" t="s">
        <v>88</v>
      </c>
      <c r="N2" s="33"/>
      <c r="O2" s="33"/>
    </row>
    <row r="3" spans="1:18" ht="35.25" customHeight="1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s="220" customFormat="1" ht="24" customHeight="1">
      <c r="A4" s="224" t="s">
        <v>251</v>
      </c>
      <c r="B4" s="233" t="s">
        <v>323</v>
      </c>
      <c r="C4" s="225" t="s">
        <v>324</v>
      </c>
      <c r="D4" s="234" t="s">
        <v>325</v>
      </c>
      <c r="E4" s="226" t="s">
        <v>326</v>
      </c>
      <c r="F4" s="226" t="s">
        <v>327</v>
      </c>
      <c r="G4" s="224">
        <v>250000</v>
      </c>
      <c r="H4" s="224">
        <f>G4/1.1</f>
        <v>227272.72727272726</v>
      </c>
      <c r="I4" s="224" t="s">
        <v>252</v>
      </c>
      <c r="J4" s="224" t="s">
        <v>328</v>
      </c>
      <c r="K4" s="224"/>
      <c r="M4" s="235">
        <f>H4/G4</f>
        <v>0.90909090909090906</v>
      </c>
      <c r="N4" s="224"/>
      <c r="O4" s="224"/>
      <c r="R4" s="236"/>
    </row>
    <row r="5" spans="1:18" s="220" customFormat="1" ht="24" customHeight="1">
      <c r="A5" s="224" t="s">
        <v>251</v>
      </c>
      <c r="B5" s="233" t="s">
        <v>329</v>
      </c>
      <c r="C5" s="225" t="s">
        <v>254</v>
      </c>
      <c r="D5" s="234" t="s">
        <v>330</v>
      </c>
      <c r="E5" s="234" t="s">
        <v>331</v>
      </c>
      <c r="F5" s="226" t="s">
        <v>332</v>
      </c>
      <c r="G5" s="224">
        <v>6000</v>
      </c>
      <c r="H5" s="224">
        <f>G5/1.1</f>
        <v>5454.545454545454</v>
      </c>
      <c r="I5" s="224" t="s">
        <v>255</v>
      </c>
      <c r="J5" s="224" t="s">
        <v>256</v>
      </c>
      <c r="K5" s="224"/>
      <c r="M5" s="235">
        <f t="shared" ref="M5" si="0">H5/G5</f>
        <v>0.90909090909090906</v>
      </c>
      <c r="N5" s="224">
        <v>4600</v>
      </c>
      <c r="O5" s="224">
        <v>4181</v>
      </c>
      <c r="P5" s="235">
        <f t="shared" ref="P5" si="1">O5/N5</f>
        <v>0.90891304347826085</v>
      </c>
      <c r="Q5" s="236"/>
      <c r="R5" s="236"/>
    </row>
    <row r="6" spans="1:18" s="220" customFormat="1" ht="24" customHeight="1">
      <c r="A6" s="224" t="s">
        <v>97</v>
      </c>
      <c r="B6" s="233" t="s">
        <v>333</v>
      </c>
      <c r="C6" s="225" t="s">
        <v>254</v>
      </c>
      <c r="D6" s="234" t="s">
        <v>334</v>
      </c>
      <c r="E6" s="234" t="s">
        <v>335</v>
      </c>
      <c r="F6" s="226" t="s">
        <v>336</v>
      </c>
      <c r="G6" s="224">
        <v>6000</v>
      </c>
      <c r="H6" s="224">
        <f>G6/1.1</f>
        <v>5454.545454545454</v>
      </c>
      <c r="I6" s="224" t="s">
        <v>255</v>
      </c>
      <c r="J6" s="224" t="s">
        <v>253</v>
      </c>
      <c r="K6" s="224"/>
      <c r="M6" s="235">
        <f t="shared" ref="M6" si="2">H6/G6</f>
        <v>0.90909090909090906</v>
      </c>
      <c r="N6" s="224">
        <v>4600</v>
      </c>
      <c r="O6" s="224">
        <v>4181</v>
      </c>
      <c r="P6" s="235">
        <f t="shared" ref="P6" si="3">O6/N6</f>
        <v>0.90891304347826085</v>
      </c>
      <c r="Q6" s="236"/>
      <c r="R6" s="236"/>
    </row>
    <row r="7" spans="1:18" s="220" customFormat="1" ht="24" customHeight="1">
      <c r="A7" s="224"/>
      <c r="B7" s="122" t="s">
        <v>135</v>
      </c>
      <c r="C7" s="225"/>
      <c r="D7" s="226"/>
      <c r="E7" s="226"/>
      <c r="F7" s="226"/>
      <c r="G7" s="224"/>
      <c r="H7" s="224"/>
      <c r="I7" s="224"/>
      <c r="J7" s="224"/>
      <c r="K7" s="224"/>
      <c r="M7" s="235"/>
      <c r="N7" s="224"/>
      <c r="O7" s="224"/>
      <c r="P7" s="235"/>
      <c r="Q7" s="236"/>
      <c r="R7" s="236"/>
    </row>
    <row r="8" spans="1:18" s="220" customFormat="1" ht="24" customHeight="1">
      <c r="A8" s="224"/>
      <c r="B8" s="233"/>
      <c r="C8" s="225"/>
      <c r="D8" s="226"/>
      <c r="E8" s="226"/>
      <c r="F8" s="226"/>
      <c r="G8" s="224"/>
      <c r="H8" s="224"/>
      <c r="I8" s="224"/>
      <c r="J8" s="224"/>
      <c r="K8" s="224"/>
      <c r="M8" s="235" t="e">
        <f t="shared" ref="M8:M13" si="4">H8/G8</f>
        <v>#DIV/0!</v>
      </c>
      <c r="N8" s="224">
        <v>4600</v>
      </c>
      <c r="O8" s="224">
        <v>4181</v>
      </c>
      <c r="P8" s="235">
        <f t="shared" ref="P8:P13" si="5">O8/N8</f>
        <v>0.90891304347826085</v>
      </c>
      <c r="Q8" s="236"/>
      <c r="R8" s="236"/>
    </row>
    <row r="9" spans="1:18" ht="24" customHeight="1">
      <c r="A9" s="19"/>
      <c r="B9" s="24"/>
      <c r="C9" s="58"/>
      <c r="D9" s="7"/>
      <c r="E9" s="7"/>
      <c r="F9" s="7"/>
      <c r="G9" s="19"/>
      <c r="H9" s="19"/>
      <c r="I9" s="19"/>
      <c r="J9" s="19"/>
      <c r="K9" s="19"/>
      <c r="M9" s="44" t="e">
        <f t="shared" si="4"/>
        <v>#DIV/0!</v>
      </c>
      <c r="N9" s="19">
        <v>4600</v>
      </c>
      <c r="O9" s="19">
        <v>4181</v>
      </c>
      <c r="P9" s="44">
        <f t="shared" si="5"/>
        <v>0.90891304347826085</v>
      </c>
      <c r="Q9" s="45"/>
      <c r="R9" s="45"/>
    </row>
    <row r="10" spans="1:18" ht="24" customHeight="1">
      <c r="A10" s="19"/>
      <c r="B10" s="24"/>
      <c r="C10" s="58"/>
      <c r="D10" s="7"/>
      <c r="E10" s="7"/>
      <c r="F10" s="7"/>
      <c r="G10" s="19"/>
      <c r="H10" s="19"/>
      <c r="I10" s="19"/>
      <c r="J10" s="19"/>
      <c r="K10" s="19"/>
      <c r="M10" s="44" t="e">
        <f t="shared" si="4"/>
        <v>#DIV/0!</v>
      </c>
      <c r="N10" s="19">
        <v>4600</v>
      </c>
      <c r="O10" s="19">
        <v>4181</v>
      </c>
      <c r="P10" s="44">
        <f t="shared" si="5"/>
        <v>0.90891304347826085</v>
      </c>
      <c r="Q10" s="45"/>
      <c r="R10" s="45"/>
    </row>
    <row r="11" spans="1:18" ht="24" customHeight="1">
      <c r="A11" s="19"/>
      <c r="B11" s="24"/>
      <c r="C11" s="58"/>
      <c r="D11" s="7"/>
      <c r="E11" s="7"/>
      <c r="F11" s="7"/>
      <c r="G11" s="19"/>
      <c r="H11" s="19"/>
      <c r="I11" s="19"/>
      <c r="J11" s="19"/>
      <c r="K11" s="19"/>
      <c r="M11" s="44" t="e">
        <f t="shared" si="4"/>
        <v>#DIV/0!</v>
      </c>
      <c r="N11" s="19">
        <v>4600</v>
      </c>
      <c r="O11" s="19">
        <v>4181</v>
      </c>
      <c r="P11" s="44">
        <f t="shared" si="5"/>
        <v>0.90891304347826085</v>
      </c>
      <c r="Q11" s="45"/>
      <c r="R11" s="45"/>
    </row>
    <row r="12" spans="1:18" ht="24" customHeight="1">
      <c r="A12" s="19"/>
      <c r="B12" s="24"/>
      <c r="C12" s="58"/>
      <c r="D12" s="7"/>
      <c r="E12" s="7"/>
      <c r="F12" s="7"/>
      <c r="G12" s="19"/>
      <c r="H12" s="19"/>
      <c r="I12" s="19"/>
      <c r="J12" s="19"/>
      <c r="K12" s="19"/>
      <c r="M12" s="44" t="e">
        <f t="shared" si="4"/>
        <v>#DIV/0!</v>
      </c>
      <c r="N12" s="19">
        <v>4600</v>
      </c>
      <c r="O12" s="19">
        <v>4181</v>
      </c>
      <c r="P12" s="44">
        <f t="shared" si="5"/>
        <v>0.90891304347826085</v>
      </c>
      <c r="Q12" s="45"/>
      <c r="R12" s="45"/>
    </row>
    <row r="13" spans="1:18" ht="24" customHeight="1">
      <c r="A13" s="19"/>
      <c r="B13" s="24"/>
      <c r="C13" s="58"/>
      <c r="D13" s="7"/>
      <c r="E13" s="7"/>
      <c r="F13" s="7"/>
      <c r="G13" s="19"/>
      <c r="H13" s="19"/>
      <c r="I13" s="19"/>
      <c r="J13" s="19"/>
      <c r="K13" s="19"/>
      <c r="M13" s="44" t="e">
        <f t="shared" si="4"/>
        <v>#DIV/0!</v>
      </c>
      <c r="N13" s="19">
        <v>4600</v>
      </c>
      <c r="O13" s="19">
        <v>4181</v>
      </c>
      <c r="P13" s="44">
        <f t="shared" si="5"/>
        <v>0.90891304347826085</v>
      </c>
      <c r="Q13" s="45"/>
      <c r="R13" s="45"/>
    </row>
    <row r="14" spans="1:18" ht="24" customHeight="1">
      <c r="A14" s="19"/>
      <c r="B14" s="24"/>
      <c r="C14" s="58"/>
      <c r="D14" s="7"/>
      <c r="E14" s="7"/>
      <c r="F14" s="7"/>
      <c r="G14" s="19"/>
      <c r="H14" s="19"/>
      <c r="I14" s="19"/>
      <c r="J14" s="19"/>
      <c r="K14" s="19"/>
      <c r="M14" s="44" t="e">
        <f t="shared" ref="M14:M17" si="6">H14/G14</f>
        <v>#DIV/0!</v>
      </c>
      <c r="N14" s="19">
        <v>4600</v>
      </c>
      <c r="O14" s="19">
        <v>4181</v>
      </c>
      <c r="P14" s="44">
        <f t="shared" ref="P14:P17" si="7">O14/N14</f>
        <v>0.90891304347826085</v>
      </c>
      <c r="Q14" s="45"/>
      <c r="R14" s="45"/>
    </row>
    <row r="15" spans="1:18" ht="24" customHeight="1">
      <c r="A15" s="19"/>
      <c r="B15" s="24"/>
      <c r="C15" s="58"/>
      <c r="D15" s="7"/>
      <c r="E15" s="7"/>
      <c r="F15" s="7"/>
      <c r="G15" s="19"/>
      <c r="H15" s="19"/>
      <c r="I15" s="19"/>
      <c r="J15" s="19"/>
      <c r="K15" s="19"/>
      <c r="M15" s="44" t="e">
        <f t="shared" si="6"/>
        <v>#DIV/0!</v>
      </c>
      <c r="N15" s="19">
        <v>4600</v>
      </c>
      <c r="O15" s="19">
        <v>4181</v>
      </c>
      <c r="P15" s="44">
        <f t="shared" si="7"/>
        <v>0.90891304347826085</v>
      </c>
      <c r="Q15" s="45"/>
      <c r="R15" s="45"/>
    </row>
    <row r="16" spans="1:18" ht="24" customHeight="1">
      <c r="A16" s="19"/>
      <c r="B16" s="24"/>
      <c r="C16" s="58"/>
      <c r="D16" s="7"/>
      <c r="E16" s="7"/>
      <c r="F16" s="7"/>
      <c r="G16" s="19"/>
      <c r="H16" s="19"/>
      <c r="I16" s="19"/>
      <c r="J16" s="19"/>
      <c r="K16" s="19"/>
      <c r="M16" s="44" t="e">
        <f t="shared" si="6"/>
        <v>#DIV/0!</v>
      </c>
      <c r="N16" s="19">
        <v>4600</v>
      </c>
      <c r="O16" s="19">
        <v>4181</v>
      </c>
      <c r="P16" s="44">
        <f t="shared" si="7"/>
        <v>0.90891304347826085</v>
      </c>
      <c r="Q16" s="45"/>
      <c r="R16" s="45"/>
    </row>
    <row r="17" spans="1:18" ht="24" customHeight="1">
      <c r="A17" s="19"/>
      <c r="B17" s="24"/>
      <c r="C17" s="58"/>
      <c r="D17" s="7"/>
      <c r="E17" s="7"/>
      <c r="F17" s="7"/>
      <c r="G17" s="19"/>
      <c r="H17" s="19"/>
      <c r="I17" s="19"/>
      <c r="J17" s="19"/>
      <c r="K17" s="19"/>
      <c r="M17" s="44" t="e">
        <f t="shared" si="6"/>
        <v>#DIV/0!</v>
      </c>
      <c r="N17" s="19">
        <v>4600</v>
      </c>
      <c r="O17" s="19">
        <v>4181</v>
      </c>
      <c r="P17" s="44">
        <f t="shared" si="7"/>
        <v>0.90891304347826085</v>
      </c>
      <c r="Q17" s="45"/>
      <c r="R17" s="45"/>
    </row>
    <row r="18" spans="1:18" ht="24" customHeight="1">
      <c r="A18" s="19"/>
      <c r="B18" s="24"/>
      <c r="C18" s="58"/>
      <c r="D18" s="7"/>
      <c r="E18" s="7"/>
      <c r="F18" s="7"/>
      <c r="G18" s="19"/>
      <c r="H18" s="19"/>
      <c r="I18" s="19"/>
      <c r="J18" s="19"/>
      <c r="K18" s="19"/>
      <c r="M18" s="44" t="e">
        <f t="shared" ref="M18:M20" si="8">H18/G18</f>
        <v>#DIV/0!</v>
      </c>
      <c r="N18" s="19">
        <v>4600</v>
      </c>
      <c r="O18" s="19">
        <v>4181</v>
      </c>
      <c r="P18" s="44">
        <f t="shared" ref="P18:P20" si="9">O18/N18</f>
        <v>0.90891304347826085</v>
      </c>
      <c r="Q18" s="45"/>
      <c r="R18" s="45"/>
    </row>
    <row r="19" spans="1:18" ht="24" customHeight="1">
      <c r="A19" s="19"/>
      <c r="B19" s="24"/>
      <c r="C19" s="58"/>
      <c r="D19" s="7"/>
      <c r="E19" s="7"/>
      <c r="F19" s="7"/>
      <c r="G19" s="19"/>
      <c r="H19" s="19"/>
      <c r="I19" s="19"/>
      <c r="J19" s="19"/>
      <c r="K19" s="19"/>
      <c r="M19" s="44" t="e">
        <f t="shared" si="8"/>
        <v>#DIV/0!</v>
      </c>
      <c r="N19" s="19">
        <v>4600</v>
      </c>
      <c r="O19" s="19">
        <v>4181</v>
      </c>
      <c r="P19" s="44">
        <f t="shared" si="9"/>
        <v>0.90891304347826085</v>
      </c>
      <c r="Q19" s="45"/>
      <c r="R19" s="45"/>
    </row>
    <row r="20" spans="1:18" ht="24" customHeight="1">
      <c r="A20" s="19"/>
      <c r="B20" s="24"/>
      <c r="C20" s="58"/>
      <c r="D20" s="7"/>
      <c r="E20" s="7"/>
      <c r="F20" s="7"/>
      <c r="G20" s="19"/>
      <c r="H20" s="19"/>
      <c r="I20" s="19"/>
      <c r="J20" s="19"/>
      <c r="K20" s="19"/>
      <c r="M20" s="44" t="e">
        <f t="shared" si="8"/>
        <v>#DIV/0!</v>
      </c>
      <c r="N20" s="19">
        <v>4600</v>
      </c>
      <c r="O20" s="19">
        <v>4181</v>
      </c>
      <c r="P20" s="44">
        <f t="shared" si="9"/>
        <v>0.90891304347826085</v>
      </c>
      <c r="Q20" s="45"/>
      <c r="R20" s="45"/>
    </row>
    <row r="21" spans="1:18" ht="24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N21" s="46"/>
      <c r="O21" s="46"/>
    </row>
    <row r="22" spans="1:18" ht="24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N22" s="46"/>
      <c r="O22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/>
  <cols>
    <col min="1" max="1" width="12" style="39" customWidth="1"/>
    <col min="2" max="2" width="56.5546875" style="40" customWidth="1"/>
    <col min="3" max="3" width="9.5546875" style="39" customWidth="1"/>
    <col min="4" max="4" width="8.88671875" style="39" customWidth="1"/>
    <col min="5" max="5" width="9.21875" style="39" customWidth="1"/>
    <col min="6" max="6" width="10.5546875" style="41" customWidth="1"/>
    <col min="7" max="7" width="9.6640625" style="39" customWidth="1"/>
    <col min="8" max="8" width="12.6640625" style="42" customWidth="1"/>
    <col min="9" max="9" width="9.6640625" style="39" customWidth="1"/>
    <col min="10" max="10" width="10.5546875" style="37" customWidth="1"/>
    <col min="11" max="11" width="8.44140625" style="39" customWidth="1"/>
    <col min="12" max="16384" width="8.88671875" style="25"/>
  </cols>
  <sheetData>
    <row r="1" spans="1:12" ht="36" customHeight="1">
      <c r="A1" s="13" t="s">
        <v>21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8"/>
    </row>
    <row r="2" spans="1:12" ht="25.5" customHeight="1">
      <c r="A2" s="60" t="s">
        <v>99</v>
      </c>
      <c r="B2" s="59"/>
      <c r="C2" s="31"/>
      <c r="D2" s="33"/>
      <c r="E2" s="33"/>
      <c r="F2" s="35"/>
      <c r="G2" s="33"/>
      <c r="H2" s="36"/>
      <c r="I2" s="33"/>
      <c r="K2" s="35" t="s">
        <v>89</v>
      </c>
    </row>
    <row r="3" spans="1:12" ht="35.25" customHeight="1">
      <c r="A3" s="15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16" t="s">
        <v>18</v>
      </c>
      <c r="G3" s="2" t="s">
        <v>23</v>
      </c>
      <c r="H3" s="2" t="s">
        <v>100</v>
      </c>
      <c r="I3" s="2" t="s">
        <v>24</v>
      </c>
      <c r="J3" s="16" t="s">
        <v>25</v>
      </c>
      <c r="K3" s="2" t="s">
        <v>1</v>
      </c>
    </row>
    <row r="4" spans="1:12" s="220" customFormat="1" ht="24" customHeight="1">
      <c r="A4" s="224" t="s">
        <v>97</v>
      </c>
      <c r="B4" s="233" t="s">
        <v>323</v>
      </c>
      <c r="C4" s="225" t="s">
        <v>324</v>
      </c>
      <c r="D4" s="226" t="s">
        <v>327</v>
      </c>
      <c r="E4" s="227">
        <v>17</v>
      </c>
      <c r="F4" s="228">
        <v>249440.63</v>
      </c>
      <c r="G4" s="243">
        <v>0.87744999999999995</v>
      </c>
      <c r="H4" s="51" t="s">
        <v>337</v>
      </c>
      <c r="I4" s="230" t="s">
        <v>338</v>
      </c>
      <c r="J4" s="224" t="s">
        <v>339</v>
      </c>
      <c r="K4" s="51" t="s">
        <v>340</v>
      </c>
      <c r="L4" s="231"/>
    </row>
    <row r="5" spans="1:12" s="220" customFormat="1" ht="24" customHeight="1">
      <c r="A5" s="224" t="s">
        <v>97</v>
      </c>
      <c r="B5" s="233" t="s">
        <v>329</v>
      </c>
      <c r="C5" s="225" t="s">
        <v>254</v>
      </c>
      <c r="D5" s="226" t="s">
        <v>332</v>
      </c>
      <c r="E5" s="227">
        <v>1</v>
      </c>
      <c r="F5" s="228">
        <v>0</v>
      </c>
      <c r="G5" s="229">
        <v>0.88</v>
      </c>
      <c r="H5" s="51" t="s">
        <v>258</v>
      </c>
      <c r="I5" s="232" t="s">
        <v>258</v>
      </c>
      <c r="J5" s="224" t="s">
        <v>258</v>
      </c>
      <c r="K5" s="51" t="s">
        <v>257</v>
      </c>
      <c r="L5" s="231"/>
    </row>
    <row r="6" spans="1:12" s="220" customFormat="1" ht="24" customHeight="1">
      <c r="A6" s="224" t="s">
        <v>97</v>
      </c>
      <c r="B6" s="233" t="s">
        <v>333</v>
      </c>
      <c r="C6" s="225" t="s">
        <v>254</v>
      </c>
      <c r="D6" s="226" t="s">
        <v>336</v>
      </c>
      <c r="E6" s="227">
        <v>1</v>
      </c>
      <c r="F6" s="228" t="s">
        <v>341</v>
      </c>
      <c r="G6" s="229">
        <v>0.88</v>
      </c>
      <c r="H6" s="51" t="s">
        <v>258</v>
      </c>
      <c r="I6" s="232" t="s">
        <v>258</v>
      </c>
      <c r="J6" s="224" t="s">
        <v>258</v>
      </c>
      <c r="K6" s="51" t="s">
        <v>342</v>
      </c>
      <c r="L6" s="231"/>
    </row>
    <row r="7" spans="1:12" s="220" customFormat="1" ht="24" customHeight="1">
      <c r="A7" s="224"/>
      <c r="B7" s="122" t="s">
        <v>135</v>
      </c>
      <c r="C7" s="225"/>
      <c r="D7" s="226"/>
      <c r="E7" s="227"/>
      <c r="F7" s="228"/>
      <c r="G7" s="229"/>
      <c r="H7" s="51"/>
      <c r="I7" s="230"/>
      <c r="J7" s="224"/>
      <c r="K7" s="51"/>
      <c r="L7" s="231"/>
    </row>
    <row r="8" spans="1:12" s="220" customFormat="1" ht="24" customHeight="1">
      <c r="A8" s="224"/>
      <c r="B8" s="233"/>
      <c r="C8" s="225"/>
      <c r="D8" s="226"/>
      <c r="E8" s="227"/>
      <c r="F8" s="228"/>
      <c r="G8" s="230"/>
      <c r="H8" s="51"/>
      <c r="I8" s="232"/>
      <c r="J8" s="224"/>
      <c r="K8" s="51"/>
      <c r="L8" s="231"/>
    </row>
    <row r="9" spans="1:12" ht="24" customHeight="1">
      <c r="A9" s="19"/>
      <c r="B9" s="24"/>
      <c r="C9" s="58"/>
      <c r="D9" s="7"/>
      <c r="E9" s="191"/>
      <c r="F9" s="21"/>
      <c r="G9" s="109"/>
      <c r="H9" s="5"/>
      <c r="I9" s="22"/>
      <c r="J9" s="19"/>
      <c r="K9" s="5"/>
      <c r="L9" s="38"/>
    </row>
    <row r="10" spans="1:12" ht="24" customHeight="1">
      <c r="A10" s="19"/>
      <c r="B10" s="24"/>
      <c r="C10" s="58"/>
      <c r="D10" s="7"/>
      <c r="E10" s="191"/>
      <c r="F10" s="21"/>
      <c r="G10" s="20"/>
      <c r="H10" s="5"/>
      <c r="I10" s="22"/>
      <c r="J10" s="19"/>
      <c r="K10" s="5"/>
      <c r="L10" s="38"/>
    </row>
    <row r="11" spans="1:12" ht="24" customHeight="1">
      <c r="A11" s="19"/>
      <c r="B11" s="24"/>
      <c r="C11" s="58"/>
      <c r="D11" s="7"/>
      <c r="E11" s="191"/>
      <c r="F11" s="21"/>
      <c r="G11" s="20"/>
      <c r="H11" s="5"/>
      <c r="I11" s="22"/>
      <c r="J11" s="19"/>
      <c r="K11" s="5"/>
      <c r="L11" s="38"/>
    </row>
    <row r="12" spans="1:12" ht="24" customHeight="1">
      <c r="A12" s="19"/>
      <c r="B12" s="24"/>
      <c r="C12" s="58"/>
      <c r="D12" s="7"/>
      <c r="E12" s="191"/>
      <c r="F12" s="21"/>
      <c r="G12" s="20"/>
      <c r="H12" s="5"/>
      <c r="I12" s="22"/>
      <c r="J12" s="19"/>
      <c r="K12" s="5"/>
      <c r="L12" s="38"/>
    </row>
    <row r="13" spans="1:12" ht="24" customHeight="1">
      <c r="A13" s="17"/>
      <c r="B13" s="18"/>
      <c r="C13" s="58"/>
      <c r="D13" s="7"/>
      <c r="E13" s="191"/>
      <c r="F13" s="21"/>
      <c r="G13" s="20"/>
      <c r="H13" s="5"/>
      <c r="I13" s="22"/>
      <c r="J13" s="19"/>
      <c r="K13" s="5"/>
      <c r="L13" s="38"/>
    </row>
    <row r="14" spans="1:12" ht="24" customHeight="1">
      <c r="A14" s="17"/>
      <c r="B14" s="18"/>
      <c r="C14" s="58"/>
      <c r="D14" s="7"/>
      <c r="E14" s="191"/>
      <c r="F14" s="21"/>
      <c r="G14" s="20"/>
      <c r="H14" s="5"/>
      <c r="I14" s="22"/>
      <c r="J14" s="19"/>
      <c r="K14" s="5"/>
      <c r="L14" s="38"/>
    </row>
    <row r="15" spans="1:12" ht="24" customHeight="1">
      <c r="A15" s="17"/>
      <c r="B15" s="18"/>
      <c r="C15" s="58"/>
      <c r="D15" s="7"/>
      <c r="E15" s="191"/>
      <c r="F15" s="21"/>
      <c r="G15" s="20"/>
      <c r="H15" s="5"/>
      <c r="I15" s="22"/>
      <c r="J15" s="19"/>
      <c r="K15" s="5"/>
      <c r="L15" s="38"/>
    </row>
    <row r="16" spans="1:12" ht="24" customHeight="1">
      <c r="A16" s="17"/>
      <c r="B16" s="18"/>
      <c r="C16" s="58"/>
      <c r="D16" s="7"/>
      <c r="E16" s="191"/>
      <c r="F16" s="21"/>
      <c r="G16" s="20"/>
      <c r="H16" s="5"/>
      <c r="I16" s="22"/>
      <c r="J16" s="19"/>
      <c r="K16" s="5"/>
      <c r="L16" s="38"/>
    </row>
    <row r="17" spans="1:12" ht="24" customHeight="1">
      <c r="A17" s="17"/>
      <c r="B17" s="18"/>
      <c r="C17" s="58"/>
      <c r="D17" s="7"/>
      <c r="E17" s="191"/>
      <c r="F17" s="21"/>
      <c r="G17" s="20"/>
      <c r="H17" s="5"/>
      <c r="I17" s="22"/>
      <c r="J17" s="19"/>
      <c r="K17" s="5"/>
      <c r="L17" s="38"/>
    </row>
    <row r="18" spans="1:12" ht="24" customHeight="1">
      <c r="A18" s="17"/>
      <c r="B18" s="18"/>
      <c r="C18" s="58"/>
      <c r="D18" s="7"/>
      <c r="E18" s="191"/>
      <c r="F18" s="21"/>
      <c r="G18" s="20"/>
      <c r="H18" s="5"/>
      <c r="I18" s="22"/>
      <c r="J18" s="19"/>
      <c r="K18" s="5"/>
      <c r="L18" s="38"/>
    </row>
    <row r="19" spans="1:12" ht="24" customHeight="1">
      <c r="A19" s="17"/>
      <c r="B19" s="18"/>
      <c r="C19" s="58"/>
      <c r="D19" s="7"/>
      <c r="E19" s="191"/>
      <c r="F19" s="21"/>
      <c r="G19" s="20"/>
      <c r="H19" s="5"/>
      <c r="I19" s="22"/>
      <c r="J19" s="19"/>
      <c r="K19" s="5"/>
      <c r="L19" s="38"/>
    </row>
    <row r="20" spans="1:12" ht="24" customHeight="1">
      <c r="A20" s="17"/>
      <c r="B20" s="18"/>
      <c r="C20" s="58"/>
      <c r="D20" s="7"/>
      <c r="E20" s="191"/>
      <c r="F20" s="21"/>
      <c r="G20" s="20"/>
      <c r="H20" s="5"/>
      <c r="I20" s="22"/>
      <c r="J20" s="19"/>
      <c r="K20" s="5"/>
      <c r="L20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/>
  <cols>
    <col min="1" max="1" width="11.109375" style="139" customWidth="1"/>
    <col min="2" max="2" width="37.109375" style="139" customWidth="1"/>
    <col min="3" max="3" width="31.77734375" style="139" customWidth="1"/>
    <col min="4" max="9" width="9.33203125" style="139" customWidth="1"/>
    <col min="10" max="10" width="9.6640625" style="139" customWidth="1"/>
    <col min="11" max="11" width="4.88671875" style="148" customWidth="1"/>
    <col min="12" max="12" width="8.88671875" style="148"/>
    <col min="13" max="16384" width="8.88671875" style="67"/>
  </cols>
  <sheetData>
    <row r="1" spans="1:13" ht="36" customHeight="1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87"/>
      <c r="L1" s="187"/>
      <c r="M1" s="188"/>
    </row>
    <row r="2" spans="1:13" ht="25.5" customHeight="1">
      <c r="A2" s="72" t="s">
        <v>99</v>
      </c>
      <c r="B2" s="136"/>
      <c r="C2" s="136"/>
      <c r="D2" s="136"/>
      <c r="E2" s="137"/>
      <c r="F2" s="137"/>
      <c r="G2" s="137"/>
      <c r="H2" s="137"/>
      <c r="I2" s="67"/>
      <c r="J2" s="138" t="s">
        <v>90</v>
      </c>
    </row>
    <row r="3" spans="1:13" ht="35.25" customHeight="1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>
      <c r="A4" s="49" t="s">
        <v>97</v>
      </c>
      <c r="B4" s="10" t="s">
        <v>136</v>
      </c>
      <c r="C4" s="10" t="s">
        <v>111</v>
      </c>
      <c r="D4" s="55">
        <v>7101600</v>
      </c>
      <c r="E4" s="156">
        <v>44162</v>
      </c>
      <c r="F4" s="156">
        <v>44197</v>
      </c>
      <c r="G4" s="156">
        <v>44561</v>
      </c>
      <c r="H4" s="201">
        <v>44408</v>
      </c>
      <c r="I4" s="201">
        <v>44410</v>
      </c>
      <c r="J4" s="9"/>
      <c r="K4" s="65"/>
    </row>
    <row r="5" spans="1:13" ht="24" customHeight="1">
      <c r="A5" s="49" t="s">
        <v>97</v>
      </c>
      <c r="B5" s="10" t="s">
        <v>137</v>
      </c>
      <c r="C5" s="10" t="s">
        <v>111</v>
      </c>
      <c r="D5" s="55">
        <v>3020400</v>
      </c>
      <c r="E5" s="156">
        <v>44162</v>
      </c>
      <c r="F5" s="156" t="s">
        <v>141</v>
      </c>
      <c r="G5" s="156">
        <v>44561</v>
      </c>
      <c r="H5" s="201">
        <v>44408</v>
      </c>
      <c r="I5" s="201">
        <v>44410</v>
      </c>
      <c r="J5" s="11"/>
      <c r="K5" s="65"/>
    </row>
    <row r="6" spans="1:13" ht="24" customHeight="1">
      <c r="A6" s="49" t="s">
        <v>97</v>
      </c>
      <c r="B6" s="10" t="s">
        <v>138</v>
      </c>
      <c r="C6" s="10" t="s">
        <v>140</v>
      </c>
      <c r="D6" s="55">
        <v>11400000</v>
      </c>
      <c r="E6" s="156">
        <v>44166</v>
      </c>
      <c r="F6" s="156">
        <v>44136</v>
      </c>
      <c r="G6" s="156">
        <v>44500</v>
      </c>
      <c r="H6" s="201">
        <v>44408</v>
      </c>
      <c r="I6" s="201">
        <v>44410</v>
      </c>
      <c r="J6" s="9"/>
      <c r="K6" s="65"/>
    </row>
    <row r="7" spans="1:13" ht="24" customHeight="1">
      <c r="A7" s="49" t="s">
        <v>97</v>
      </c>
      <c r="B7" s="6" t="s">
        <v>107</v>
      </c>
      <c r="C7" s="6" t="s">
        <v>108</v>
      </c>
      <c r="D7" s="54">
        <v>3600000</v>
      </c>
      <c r="E7" s="156">
        <v>44180</v>
      </c>
      <c r="F7" s="156">
        <v>44197</v>
      </c>
      <c r="G7" s="156">
        <v>44561</v>
      </c>
      <c r="H7" s="201">
        <v>44408</v>
      </c>
      <c r="I7" s="201">
        <v>44410</v>
      </c>
      <c r="J7" s="9"/>
      <c r="K7" s="65"/>
    </row>
    <row r="8" spans="1:13" ht="24" customHeight="1">
      <c r="A8" s="49" t="s">
        <v>97</v>
      </c>
      <c r="B8" s="6" t="s">
        <v>110</v>
      </c>
      <c r="C8" s="6" t="s">
        <v>111</v>
      </c>
      <c r="D8" s="54">
        <v>6954000</v>
      </c>
      <c r="E8" s="156">
        <v>44183</v>
      </c>
      <c r="F8" s="156">
        <v>44197</v>
      </c>
      <c r="G8" s="156">
        <v>44561</v>
      </c>
      <c r="H8" s="201">
        <v>44408</v>
      </c>
      <c r="I8" s="201">
        <v>44410</v>
      </c>
      <c r="J8" s="51"/>
      <c r="K8" s="65"/>
    </row>
    <row r="9" spans="1:13" ht="24" customHeight="1">
      <c r="A9" s="49" t="s">
        <v>97</v>
      </c>
      <c r="B9" s="6" t="s">
        <v>112</v>
      </c>
      <c r="C9" s="6" t="s">
        <v>113</v>
      </c>
      <c r="D9" s="56">
        <v>4999920</v>
      </c>
      <c r="E9" s="156">
        <v>44186</v>
      </c>
      <c r="F9" s="156">
        <v>44197</v>
      </c>
      <c r="G9" s="156">
        <v>44561</v>
      </c>
      <c r="H9" s="201">
        <v>44408</v>
      </c>
      <c r="I9" s="201">
        <v>44410</v>
      </c>
      <c r="J9" s="51"/>
      <c r="K9" s="65"/>
    </row>
    <row r="10" spans="1:13" ht="24" customHeight="1">
      <c r="A10" s="49" t="s">
        <v>97</v>
      </c>
      <c r="B10" s="6" t="s">
        <v>114</v>
      </c>
      <c r="C10" s="6" t="s">
        <v>109</v>
      </c>
      <c r="D10" s="56">
        <v>4440000</v>
      </c>
      <c r="E10" s="156">
        <v>44186</v>
      </c>
      <c r="F10" s="156">
        <v>44197</v>
      </c>
      <c r="G10" s="156">
        <v>44561</v>
      </c>
      <c r="H10" s="201">
        <v>44408</v>
      </c>
      <c r="I10" s="201">
        <v>44410</v>
      </c>
      <c r="J10" s="51"/>
      <c r="K10" s="65"/>
    </row>
    <row r="11" spans="1:13" ht="24" customHeight="1">
      <c r="A11" s="49" t="s">
        <v>97</v>
      </c>
      <c r="B11" s="6" t="s">
        <v>115</v>
      </c>
      <c r="C11" s="6" t="s">
        <v>116</v>
      </c>
      <c r="D11" s="56">
        <v>5280000</v>
      </c>
      <c r="E11" s="156">
        <v>44186</v>
      </c>
      <c r="F11" s="156">
        <v>44197</v>
      </c>
      <c r="G11" s="156">
        <v>44561</v>
      </c>
      <c r="H11" s="201">
        <v>44408</v>
      </c>
      <c r="I11" s="201">
        <v>44410</v>
      </c>
      <c r="J11" s="51"/>
      <c r="K11" s="65"/>
    </row>
    <row r="12" spans="1:13" ht="24" customHeight="1">
      <c r="A12" s="49" t="s">
        <v>161</v>
      </c>
      <c r="B12" s="6" t="s">
        <v>117</v>
      </c>
      <c r="C12" s="6" t="s">
        <v>118</v>
      </c>
      <c r="D12" s="56">
        <v>14616000</v>
      </c>
      <c r="E12" s="156">
        <v>44186</v>
      </c>
      <c r="F12" s="156">
        <v>44197</v>
      </c>
      <c r="G12" s="156">
        <v>44561</v>
      </c>
      <c r="H12" s="201">
        <v>44408</v>
      </c>
      <c r="I12" s="201">
        <v>44410</v>
      </c>
      <c r="J12" s="51"/>
      <c r="K12" s="65"/>
    </row>
    <row r="13" spans="1:13" ht="24" customHeight="1">
      <c r="A13" s="49" t="s">
        <v>97</v>
      </c>
      <c r="B13" s="6" t="s">
        <v>119</v>
      </c>
      <c r="C13" s="6" t="s">
        <v>120</v>
      </c>
      <c r="D13" s="56">
        <v>3960000</v>
      </c>
      <c r="E13" s="156">
        <v>44187</v>
      </c>
      <c r="F13" s="156">
        <v>44197</v>
      </c>
      <c r="G13" s="156">
        <v>44561</v>
      </c>
      <c r="H13" s="201">
        <v>44408</v>
      </c>
      <c r="I13" s="201">
        <v>44410</v>
      </c>
      <c r="J13" s="51"/>
      <c r="K13" s="65"/>
    </row>
    <row r="14" spans="1:13" ht="24" customHeight="1">
      <c r="A14" s="51" t="s">
        <v>97</v>
      </c>
      <c r="B14" s="6" t="s">
        <v>121</v>
      </c>
      <c r="C14" s="6" t="s">
        <v>122</v>
      </c>
      <c r="D14" s="162">
        <v>8033330</v>
      </c>
      <c r="E14" s="156">
        <v>44187</v>
      </c>
      <c r="F14" s="156">
        <v>44197</v>
      </c>
      <c r="G14" s="156">
        <v>44227</v>
      </c>
      <c r="H14" s="156">
        <v>44227</v>
      </c>
      <c r="I14" s="156">
        <v>44228</v>
      </c>
      <c r="J14" s="51" t="s">
        <v>152</v>
      </c>
      <c r="K14" s="65"/>
    </row>
    <row r="15" spans="1:13" ht="24" customHeight="1">
      <c r="A15" s="49" t="s">
        <v>97</v>
      </c>
      <c r="B15" s="6" t="s">
        <v>123</v>
      </c>
      <c r="C15" s="6" t="s">
        <v>124</v>
      </c>
      <c r="D15" s="56">
        <v>3600000</v>
      </c>
      <c r="E15" s="156">
        <v>44193</v>
      </c>
      <c r="F15" s="156">
        <v>44197</v>
      </c>
      <c r="G15" s="156">
        <v>44561</v>
      </c>
      <c r="H15" s="201">
        <v>44408</v>
      </c>
      <c r="I15" s="201">
        <v>44410</v>
      </c>
      <c r="J15" s="51"/>
      <c r="K15" s="65"/>
    </row>
    <row r="16" spans="1:13" ht="24" customHeight="1">
      <c r="A16" s="49" t="s">
        <v>150</v>
      </c>
      <c r="B16" s="6" t="s">
        <v>125</v>
      </c>
      <c r="C16" s="6" t="s">
        <v>126</v>
      </c>
      <c r="D16" s="56">
        <v>3540480</v>
      </c>
      <c r="E16" s="156">
        <v>44194</v>
      </c>
      <c r="F16" s="156">
        <v>44197</v>
      </c>
      <c r="G16" s="156">
        <v>44561</v>
      </c>
      <c r="H16" s="201">
        <v>44408</v>
      </c>
      <c r="I16" s="201">
        <v>44410</v>
      </c>
      <c r="J16" s="51"/>
      <c r="K16" s="65"/>
    </row>
    <row r="17" spans="1:12" ht="24" customHeight="1">
      <c r="A17" s="49" t="s">
        <v>160</v>
      </c>
      <c r="B17" s="6" t="s">
        <v>127</v>
      </c>
      <c r="C17" s="6" t="s">
        <v>128</v>
      </c>
      <c r="D17" s="56">
        <v>14964000</v>
      </c>
      <c r="E17" s="156">
        <v>44194</v>
      </c>
      <c r="F17" s="156">
        <v>44197</v>
      </c>
      <c r="G17" s="156">
        <v>44561</v>
      </c>
      <c r="H17" s="201">
        <v>44408</v>
      </c>
      <c r="I17" s="201">
        <v>44410</v>
      </c>
      <c r="J17" s="51"/>
      <c r="K17" s="65"/>
    </row>
    <row r="18" spans="1:12" ht="24" customHeight="1" thickBot="1">
      <c r="A18" s="125" t="s">
        <v>150</v>
      </c>
      <c r="B18" s="126" t="s">
        <v>129</v>
      </c>
      <c r="C18" s="126" t="s">
        <v>130</v>
      </c>
      <c r="D18" s="127">
        <v>9600000</v>
      </c>
      <c r="E18" s="157">
        <v>44195</v>
      </c>
      <c r="F18" s="157">
        <v>44197</v>
      </c>
      <c r="G18" s="157">
        <v>44561</v>
      </c>
      <c r="H18" s="202">
        <v>44408</v>
      </c>
      <c r="I18" s="202">
        <v>44410</v>
      </c>
      <c r="J18" s="128"/>
      <c r="K18" s="65"/>
    </row>
    <row r="19" spans="1:12" ht="24" customHeight="1" thickTop="1">
      <c r="A19" s="123" t="s">
        <v>150</v>
      </c>
      <c r="B19" s="99" t="s">
        <v>103</v>
      </c>
      <c r="C19" s="99" t="s">
        <v>143</v>
      </c>
      <c r="D19" s="124">
        <v>8370000</v>
      </c>
      <c r="E19" s="158">
        <v>44200</v>
      </c>
      <c r="F19" s="159">
        <v>44200</v>
      </c>
      <c r="G19" s="159">
        <v>44207</v>
      </c>
      <c r="H19" s="159">
        <v>44207</v>
      </c>
      <c r="I19" s="159">
        <v>44207</v>
      </c>
      <c r="J19" s="98" t="s">
        <v>152</v>
      </c>
      <c r="K19" s="65"/>
    </row>
    <row r="20" spans="1:12" ht="24" customHeight="1">
      <c r="A20" s="49" t="s">
        <v>150</v>
      </c>
      <c r="B20" s="6" t="s">
        <v>145</v>
      </c>
      <c r="C20" s="6" t="s">
        <v>146</v>
      </c>
      <c r="D20" s="56">
        <v>1230000</v>
      </c>
      <c r="E20" s="160">
        <v>44203</v>
      </c>
      <c r="F20" s="156">
        <v>44203</v>
      </c>
      <c r="G20" s="156">
        <v>44208</v>
      </c>
      <c r="H20" s="156">
        <v>44207</v>
      </c>
      <c r="I20" s="156">
        <v>44207</v>
      </c>
      <c r="J20" s="51" t="s">
        <v>152</v>
      </c>
      <c r="K20" s="65"/>
    </row>
    <row r="21" spans="1:12" ht="24" customHeight="1">
      <c r="A21" s="49" t="s">
        <v>150</v>
      </c>
      <c r="B21" s="6" t="s">
        <v>147</v>
      </c>
      <c r="C21" s="6" t="s">
        <v>151</v>
      </c>
      <c r="D21" s="56">
        <v>2757000</v>
      </c>
      <c r="E21" s="160">
        <v>44207</v>
      </c>
      <c r="F21" s="156">
        <v>44207</v>
      </c>
      <c r="G21" s="156">
        <v>44237</v>
      </c>
      <c r="H21" s="156">
        <v>44236</v>
      </c>
      <c r="I21" s="156">
        <v>44236</v>
      </c>
      <c r="J21" s="51" t="s">
        <v>153</v>
      </c>
    </row>
    <row r="22" spans="1:12" ht="24" customHeight="1">
      <c r="A22" s="49" t="s">
        <v>97</v>
      </c>
      <c r="B22" s="6" t="s">
        <v>245</v>
      </c>
      <c r="C22" s="6" t="s">
        <v>122</v>
      </c>
      <c r="D22" s="56">
        <v>243930000</v>
      </c>
      <c r="E22" s="160">
        <v>44221</v>
      </c>
      <c r="F22" s="156">
        <v>44228</v>
      </c>
      <c r="G22" s="156">
        <v>44561</v>
      </c>
      <c r="H22" s="201">
        <v>44408</v>
      </c>
      <c r="I22" s="201">
        <v>44410</v>
      </c>
      <c r="J22" s="51"/>
    </row>
    <row r="23" spans="1:12" ht="24" customHeight="1">
      <c r="A23" s="49" t="s">
        <v>97</v>
      </c>
      <c r="B23" s="6" t="s">
        <v>148</v>
      </c>
      <c r="C23" s="6" t="s">
        <v>149</v>
      </c>
      <c r="D23" s="56">
        <v>4776300</v>
      </c>
      <c r="E23" s="160">
        <v>44222</v>
      </c>
      <c r="F23" s="156">
        <v>44231</v>
      </c>
      <c r="G23" s="156">
        <v>44231</v>
      </c>
      <c r="H23" s="156">
        <v>44230</v>
      </c>
      <c r="I23" s="156">
        <v>44230</v>
      </c>
      <c r="J23" s="51" t="s">
        <v>153</v>
      </c>
    </row>
    <row r="24" spans="1:12" ht="24" customHeight="1">
      <c r="A24" s="49" t="s">
        <v>97</v>
      </c>
      <c r="B24" s="6" t="s">
        <v>154</v>
      </c>
      <c r="C24" s="6" t="s">
        <v>155</v>
      </c>
      <c r="D24" s="56">
        <v>16500000</v>
      </c>
      <c r="E24" s="160">
        <v>44235</v>
      </c>
      <c r="F24" s="156">
        <v>44235</v>
      </c>
      <c r="G24" s="156">
        <v>44252</v>
      </c>
      <c r="H24" s="156">
        <v>44252</v>
      </c>
      <c r="I24" s="156">
        <v>44252</v>
      </c>
      <c r="J24" s="51" t="s">
        <v>153</v>
      </c>
    </row>
    <row r="25" spans="1:12" ht="24" customHeight="1">
      <c r="A25" s="49" t="s">
        <v>97</v>
      </c>
      <c r="B25" s="6" t="s">
        <v>157</v>
      </c>
      <c r="C25" s="6" t="s">
        <v>162</v>
      </c>
      <c r="D25" s="56">
        <v>2400000</v>
      </c>
      <c r="E25" s="160">
        <v>44242</v>
      </c>
      <c r="F25" s="156">
        <v>44256</v>
      </c>
      <c r="G25" s="156">
        <v>44377</v>
      </c>
      <c r="H25" s="156">
        <v>44347</v>
      </c>
      <c r="I25" s="156">
        <v>44348</v>
      </c>
      <c r="J25" s="51" t="s">
        <v>238</v>
      </c>
    </row>
    <row r="26" spans="1:12" s="198" customFormat="1" ht="24" hidden="1" customHeight="1">
      <c r="A26" s="192" t="s">
        <v>97</v>
      </c>
      <c r="B26" s="193" t="s">
        <v>158</v>
      </c>
      <c r="C26" s="193" t="s">
        <v>163</v>
      </c>
      <c r="D26" s="194">
        <v>16863000</v>
      </c>
      <c r="E26" s="195">
        <v>44243</v>
      </c>
      <c r="F26" s="196">
        <v>44245</v>
      </c>
      <c r="G26" s="196">
        <v>44347</v>
      </c>
      <c r="H26" s="196"/>
      <c r="I26" s="196"/>
      <c r="J26" s="192"/>
      <c r="K26" s="197"/>
      <c r="L26" s="197"/>
    </row>
    <row r="27" spans="1:12" ht="24" customHeight="1">
      <c r="A27" s="49" t="s">
        <v>97</v>
      </c>
      <c r="B27" s="134" t="s">
        <v>170</v>
      </c>
      <c r="C27" s="6" t="s">
        <v>163</v>
      </c>
      <c r="D27" s="56">
        <v>17941000</v>
      </c>
      <c r="E27" s="160">
        <v>44243</v>
      </c>
      <c r="F27" s="156" t="s">
        <v>184</v>
      </c>
      <c r="G27" s="172" t="s">
        <v>215</v>
      </c>
      <c r="H27" s="156">
        <v>44299</v>
      </c>
      <c r="I27" s="156">
        <v>44299</v>
      </c>
      <c r="J27" s="51" t="s">
        <v>209</v>
      </c>
    </row>
    <row r="28" spans="1:12" ht="24" customHeight="1">
      <c r="A28" s="49" t="s">
        <v>97</v>
      </c>
      <c r="B28" s="6" t="s">
        <v>159</v>
      </c>
      <c r="C28" s="6" t="s">
        <v>164</v>
      </c>
      <c r="D28" s="56">
        <v>3690000</v>
      </c>
      <c r="E28" s="160">
        <v>44252</v>
      </c>
      <c r="F28" s="156">
        <v>44253</v>
      </c>
      <c r="G28" s="156">
        <v>44264</v>
      </c>
      <c r="H28" s="156">
        <v>44264</v>
      </c>
      <c r="I28" s="156">
        <v>44264</v>
      </c>
      <c r="J28" s="51" t="s">
        <v>168</v>
      </c>
    </row>
    <row r="29" spans="1:12" ht="24" customHeight="1">
      <c r="A29" s="49" t="s">
        <v>97</v>
      </c>
      <c r="B29" s="134" t="s">
        <v>105</v>
      </c>
      <c r="C29" s="6" t="s">
        <v>165</v>
      </c>
      <c r="D29" s="56">
        <v>9600000</v>
      </c>
      <c r="E29" s="160">
        <v>44253</v>
      </c>
      <c r="F29" s="156">
        <v>44256</v>
      </c>
      <c r="G29" s="156">
        <v>44561</v>
      </c>
      <c r="H29" s="201">
        <v>44408</v>
      </c>
      <c r="I29" s="201">
        <v>44410</v>
      </c>
      <c r="J29" s="51"/>
    </row>
    <row r="30" spans="1:12" ht="24" customHeight="1">
      <c r="A30" s="49" t="s">
        <v>97</v>
      </c>
      <c r="B30" s="134" t="s">
        <v>169</v>
      </c>
      <c r="C30" s="6" t="s">
        <v>166</v>
      </c>
      <c r="D30" s="56">
        <v>2463230</v>
      </c>
      <c r="E30" s="160">
        <v>44265</v>
      </c>
      <c r="F30" s="156">
        <v>44265</v>
      </c>
      <c r="G30" s="156">
        <v>44295</v>
      </c>
      <c r="H30" s="156">
        <v>44294</v>
      </c>
      <c r="I30" s="156">
        <v>44294</v>
      </c>
      <c r="J30" s="51" t="s">
        <v>188</v>
      </c>
    </row>
    <row r="31" spans="1:12" ht="24" customHeight="1">
      <c r="A31" s="49" t="s">
        <v>97</v>
      </c>
      <c r="B31" s="134" t="s">
        <v>133</v>
      </c>
      <c r="C31" s="6" t="s">
        <v>166</v>
      </c>
      <c r="D31" s="56">
        <v>3375120</v>
      </c>
      <c r="E31" s="160">
        <v>44265</v>
      </c>
      <c r="F31" s="156">
        <v>44265</v>
      </c>
      <c r="G31" s="156">
        <v>44280</v>
      </c>
      <c r="H31" s="156">
        <v>44302</v>
      </c>
      <c r="I31" s="156">
        <v>44302</v>
      </c>
      <c r="J31" s="51" t="s">
        <v>188</v>
      </c>
    </row>
    <row r="32" spans="1:12" ht="24" customHeight="1">
      <c r="A32" s="49" t="s">
        <v>97</v>
      </c>
      <c r="B32" s="134" t="s">
        <v>171</v>
      </c>
      <c r="C32" s="6" t="s">
        <v>179</v>
      </c>
      <c r="D32" s="56">
        <v>5861500</v>
      </c>
      <c r="E32" s="160">
        <v>44270</v>
      </c>
      <c r="F32" s="156">
        <v>44268</v>
      </c>
      <c r="G32" s="156">
        <v>44274</v>
      </c>
      <c r="H32" s="156">
        <v>44274</v>
      </c>
      <c r="I32" s="156">
        <v>44274</v>
      </c>
      <c r="J32" s="51" t="s">
        <v>168</v>
      </c>
    </row>
    <row r="33" spans="1:10" ht="24" customHeight="1">
      <c r="A33" s="49" t="s">
        <v>97</v>
      </c>
      <c r="B33" s="134" t="s">
        <v>134</v>
      </c>
      <c r="C33" s="6" t="s">
        <v>166</v>
      </c>
      <c r="D33" s="56">
        <v>1970580</v>
      </c>
      <c r="E33" s="160">
        <v>44279</v>
      </c>
      <c r="F33" s="156">
        <v>44279</v>
      </c>
      <c r="G33" s="156">
        <v>44294</v>
      </c>
      <c r="H33" s="156">
        <v>44288</v>
      </c>
      <c r="I33" s="156">
        <v>44288</v>
      </c>
      <c r="J33" s="51" t="s">
        <v>185</v>
      </c>
    </row>
    <row r="34" spans="1:10" ht="24" customHeight="1">
      <c r="A34" s="49" t="s">
        <v>97</v>
      </c>
      <c r="B34" s="134" t="s">
        <v>172</v>
      </c>
      <c r="C34" s="6" t="s">
        <v>180</v>
      </c>
      <c r="D34" s="56">
        <v>1900000</v>
      </c>
      <c r="E34" s="160">
        <v>44281</v>
      </c>
      <c r="F34" s="156">
        <v>44284</v>
      </c>
      <c r="G34" s="156">
        <v>44561</v>
      </c>
      <c r="H34" s="201">
        <v>44286</v>
      </c>
      <c r="I34" s="201">
        <v>44288</v>
      </c>
      <c r="J34" s="51"/>
    </row>
    <row r="35" spans="1:10" ht="24" customHeight="1">
      <c r="A35" s="49" t="s">
        <v>97</v>
      </c>
      <c r="B35" s="134" t="s">
        <v>173</v>
      </c>
      <c r="C35" s="6" t="s">
        <v>181</v>
      </c>
      <c r="D35" s="56">
        <v>830000</v>
      </c>
      <c r="E35" s="160">
        <v>44285</v>
      </c>
      <c r="F35" s="156">
        <v>44285</v>
      </c>
      <c r="G35" s="156">
        <v>44292</v>
      </c>
      <c r="H35" s="156">
        <v>44292</v>
      </c>
      <c r="I35" s="156">
        <v>44292</v>
      </c>
      <c r="J35" s="51" t="s">
        <v>206</v>
      </c>
    </row>
    <row r="36" spans="1:10" ht="24" customHeight="1">
      <c r="A36" s="49" t="s">
        <v>97</v>
      </c>
      <c r="B36" s="134" t="s">
        <v>174</v>
      </c>
      <c r="C36" s="6" t="s">
        <v>111</v>
      </c>
      <c r="D36" s="56">
        <v>7615300</v>
      </c>
      <c r="E36" s="160">
        <v>44286</v>
      </c>
      <c r="F36" s="156">
        <v>44287</v>
      </c>
      <c r="G36" s="156">
        <v>44561</v>
      </c>
      <c r="H36" s="201">
        <v>44408</v>
      </c>
      <c r="I36" s="201">
        <v>44410</v>
      </c>
      <c r="J36" s="51"/>
    </row>
    <row r="37" spans="1:10" ht="24" customHeight="1">
      <c r="A37" s="49" t="s">
        <v>97</v>
      </c>
      <c r="B37" s="134" t="s">
        <v>175</v>
      </c>
      <c r="C37" s="6" t="s">
        <v>182</v>
      </c>
      <c r="D37" s="56">
        <v>5583600</v>
      </c>
      <c r="E37" s="160">
        <v>44286</v>
      </c>
      <c r="F37" s="156">
        <v>44286</v>
      </c>
      <c r="G37" s="156">
        <v>44306</v>
      </c>
      <c r="H37" s="156">
        <v>44306</v>
      </c>
      <c r="I37" s="156">
        <v>44306</v>
      </c>
      <c r="J37" s="51" t="s">
        <v>209</v>
      </c>
    </row>
    <row r="38" spans="1:10" ht="24" customHeight="1">
      <c r="A38" s="49" t="s">
        <v>97</v>
      </c>
      <c r="B38" s="134" t="s">
        <v>176</v>
      </c>
      <c r="C38" s="6" t="s">
        <v>166</v>
      </c>
      <c r="D38" s="56">
        <v>62242300</v>
      </c>
      <c r="E38" s="160">
        <v>44286</v>
      </c>
      <c r="F38" s="156">
        <v>44286</v>
      </c>
      <c r="G38" s="156">
        <v>44316</v>
      </c>
      <c r="H38" s="156">
        <v>44298</v>
      </c>
      <c r="I38" s="156">
        <v>44299</v>
      </c>
      <c r="J38" s="51" t="s">
        <v>188</v>
      </c>
    </row>
    <row r="39" spans="1:10" ht="24" customHeight="1">
      <c r="A39" s="49" t="s">
        <v>97</v>
      </c>
      <c r="B39" s="134" t="s">
        <v>177</v>
      </c>
      <c r="C39" s="6" t="s">
        <v>166</v>
      </c>
      <c r="D39" s="56">
        <v>21016170</v>
      </c>
      <c r="E39" s="160">
        <v>44286</v>
      </c>
      <c r="F39" s="156">
        <v>44286</v>
      </c>
      <c r="G39" s="156">
        <v>44316</v>
      </c>
      <c r="H39" s="156">
        <v>44316</v>
      </c>
      <c r="I39" s="156">
        <v>44316</v>
      </c>
      <c r="J39" s="51" t="s">
        <v>188</v>
      </c>
    </row>
    <row r="40" spans="1:10" ht="24" customHeight="1">
      <c r="A40" s="49" t="s">
        <v>97</v>
      </c>
      <c r="B40" s="134" t="s">
        <v>178</v>
      </c>
      <c r="C40" s="6" t="s">
        <v>166</v>
      </c>
      <c r="D40" s="56">
        <v>27375540</v>
      </c>
      <c r="E40" s="160">
        <v>44286</v>
      </c>
      <c r="F40" s="156">
        <v>44286</v>
      </c>
      <c r="G40" s="156">
        <v>44316</v>
      </c>
      <c r="H40" s="156">
        <v>44302</v>
      </c>
      <c r="I40" s="156" t="s">
        <v>208</v>
      </c>
      <c r="J40" s="51" t="s">
        <v>188</v>
      </c>
    </row>
    <row r="41" spans="1:10" ht="24" customHeight="1">
      <c r="A41" s="49" t="s">
        <v>97</v>
      </c>
      <c r="B41" s="134" t="s">
        <v>167</v>
      </c>
      <c r="C41" s="6" t="s">
        <v>183</v>
      </c>
      <c r="D41" s="56">
        <v>5852000</v>
      </c>
      <c r="E41" s="160">
        <v>44288</v>
      </c>
      <c r="F41" s="156">
        <v>44288</v>
      </c>
      <c r="G41" s="156">
        <v>44299</v>
      </c>
      <c r="H41" s="156">
        <v>44299</v>
      </c>
      <c r="I41" s="156">
        <v>44299</v>
      </c>
      <c r="J41" s="51" t="s">
        <v>207</v>
      </c>
    </row>
    <row r="42" spans="1:10" ht="24" customHeight="1">
      <c r="A42" s="49" t="s">
        <v>97</v>
      </c>
      <c r="B42" s="200" t="s">
        <v>189</v>
      </c>
      <c r="C42" s="6" t="s">
        <v>198</v>
      </c>
      <c r="D42" s="56">
        <v>7240000</v>
      </c>
      <c r="E42" s="160">
        <v>44291</v>
      </c>
      <c r="F42" s="156">
        <v>44294</v>
      </c>
      <c r="G42" s="156">
        <v>44316</v>
      </c>
      <c r="H42" s="156">
        <v>44316</v>
      </c>
      <c r="I42" s="156">
        <v>44316</v>
      </c>
      <c r="J42" s="51" t="s">
        <v>152</v>
      </c>
    </row>
    <row r="43" spans="1:10" ht="24" customHeight="1">
      <c r="A43" s="49" t="s">
        <v>97</v>
      </c>
      <c r="B43" s="134" t="s">
        <v>190</v>
      </c>
      <c r="C43" s="6" t="s">
        <v>199</v>
      </c>
      <c r="D43" s="56">
        <v>1430000</v>
      </c>
      <c r="E43" s="160">
        <v>44292</v>
      </c>
      <c r="F43" s="156">
        <v>44293</v>
      </c>
      <c r="G43" s="156">
        <v>44299</v>
      </c>
      <c r="H43" s="156">
        <v>44299</v>
      </c>
      <c r="I43" s="156">
        <v>44299</v>
      </c>
      <c r="J43" s="51" t="s">
        <v>207</v>
      </c>
    </row>
    <row r="44" spans="1:10" ht="24" customHeight="1">
      <c r="A44" s="49" t="s">
        <v>97</v>
      </c>
      <c r="B44" s="134" t="s">
        <v>191</v>
      </c>
      <c r="C44" s="6" t="s">
        <v>200</v>
      </c>
      <c r="D44" s="56">
        <v>4830000</v>
      </c>
      <c r="E44" s="160">
        <v>44292</v>
      </c>
      <c r="F44" s="156">
        <v>44292</v>
      </c>
      <c r="G44" s="156">
        <v>44354</v>
      </c>
      <c r="H44" s="156">
        <v>44342</v>
      </c>
      <c r="I44" s="156">
        <v>44342</v>
      </c>
      <c r="J44" s="51" t="s">
        <v>238</v>
      </c>
    </row>
    <row r="45" spans="1:10" ht="24" customHeight="1">
      <c r="A45" s="49" t="s">
        <v>97</v>
      </c>
      <c r="B45" s="134" t="s">
        <v>217</v>
      </c>
      <c r="C45" s="6" t="s">
        <v>218</v>
      </c>
      <c r="D45" s="56">
        <v>2513500</v>
      </c>
      <c r="E45" s="160">
        <v>44292</v>
      </c>
      <c r="F45" s="156">
        <v>44292</v>
      </c>
      <c r="G45" s="156">
        <v>44322</v>
      </c>
      <c r="H45" s="156">
        <v>44322</v>
      </c>
      <c r="I45" s="156">
        <v>44322</v>
      </c>
      <c r="J45" s="51" t="s">
        <v>207</v>
      </c>
    </row>
    <row r="46" spans="1:10" ht="24" customHeight="1">
      <c r="A46" s="49" t="s">
        <v>97</v>
      </c>
      <c r="B46" s="134" t="s">
        <v>192</v>
      </c>
      <c r="C46" s="6" t="s">
        <v>201</v>
      </c>
      <c r="D46" s="56">
        <v>11880000</v>
      </c>
      <c r="E46" s="160">
        <v>44300</v>
      </c>
      <c r="F46" s="156">
        <v>44300</v>
      </c>
      <c r="G46" s="156">
        <v>44369</v>
      </c>
      <c r="H46" s="156">
        <v>44369</v>
      </c>
      <c r="I46" s="156">
        <v>44369</v>
      </c>
      <c r="J46" s="51" t="s">
        <v>207</v>
      </c>
    </row>
    <row r="47" spans="1:10" ht="24" customHeight="1">
      <c r="A47" s="49" t="s">
        <v>97</v>
      </c>
      <c r="B47" s="134" t="s">
        <v>193</v>
      </c>
      <c r="C47" s="6" t="s">
        <v>202</v>
      </c>
      <c r="D47" s="56">
        <v>850000</v>
      </c>
      <c r="E47" s="160">
        <v>44301</v>
      </c>
      <c r="F47" s="156">
        <v>44302</v>
      </c>
      <c r="G47" s="156">
        <v>44303</v>
      </c>
      <c r="H47" s="156">
        <v>44303</v>
      </c>
      <c r="I47" s="156">
        <v>44303</v>
      </c>
      <c r="J47" s="51" t="s">
        <v>206</v>
      </c>
    </row>
    <row r="48" spans="1:10" ht="24" customHeight="1">
      <c r="A48" s="49" t="s">
        <v>97</v>
      </c>
      <c r="B48" s="134" t="s">
        <v>194</v>
      </c>
      <c r="C48" s="6" t="s">
        <v>203</v>
      </c>
      <c r="D48" s="56">
        <v>15000000</v>
      </c>
      <c r="E48" s="160">
        <v>44314</v>
      </c>
      <c r="F48" s="161">
        <v>44314</v>
      </c>
      <c r="G48" s="156">
        <v>44340</v>
      </c>
      <c r="H48" s="156">
        <v>44340</v>
      </c>
      <c r="I48" s="156">
        <v>44340</v>
      </c>
      <c r="J48" s="51" t="s">
        <v>152</v>
      </c>
    </row>
    <row r="49" spans="1:12" ht="24" customHeight="1">
      <c r="A49" s="49" t="s">
        <v>97</v>
      </c>
      <c r="B49" s="134" t="s">
        <v>195</v>
      </c>
      <c r="C49" s="6" t="s">
        <v>204</v>
      </c>
      <c r="D49" s="56">
        <v>2200000</v>
      </c>
      <c r="E49" s="160">
        <v>44315</v>
      </c>
      <c r="F49" s="161">
        <v>44315</v>
      </c>
      <c r="G49" s="156">
        <v>44319</v>
      </c>
      <c r="H49" s="156">
        <v>44319</v>
      </c>
      <c r="I49" s="156">
        <v>44319</v>
      </c>
      <c r="J49" s="51" t="s">
        <v>152</v>
      </c>
    </row>
    <row r="50" spans="1:12" ht="24" customHeight="1">
      <c r="A50" s="49" t="s">
        <v>97</v>
      </c>
      <c r="B50" s="134" t="s">
        <v>196</v>
      </c>
      <c r="C50" s="6" t="s">
        <v>205</v>
      </c>
      <c r="D50" s="56">
        <v>550000</v>
      </c>
      <c r="E50" s="160">
        <v>44315</v>
      </c>
      <c r="F50" s="161">
        <v>44315</v>
      </c>
      <c r="G50" s="156">
        <v>44323</v>
      </c>
      <c r="H50" s="156">
        <v>44323</v>
      </c>
      <c r="I50" s="156">
        <v>44323</v>
      </c>
      <c r="J50" s="51" t="s">
        <v>152</v>
      </c>
    </row>
    <row r="51" spans="1:12" ht="24" customHeight="1">
      <c r="A51" s="49" t="s">
        <v>97</v>
      </c>
      <c r="B51" s="134" t="s">
        <v>197</v>
      </c>
      <c r="C51" s="6" t="s">
        <v>181</v>
      </c>
      <c r="D51" s="56">
        <v>5850000</v>
      </c>
      <c r="E51" s="160">
        <v>44316</v>
      </c>
      <c r="F51" s="161">
        <v>44317</v>
      </c>
      <c r="G51" s="156">
        <v>44333</v>
      </c>
      <c r="H51" s="156">
        <v>44333</v>
      </c>
      <c r="I51" s="156">
        <v>44336</v>
      </c>
      <c r="J51" s="51" t="s">
        <v>152</v>
      </c>
    </row>
    <row r="52" spans="1:12" s="189" customFormat="1" ht="24" hidden="1" customHeight="1">
      <c r="A52" s="163" t="s">
        <v>97</v>
      </c>
      <c r="B52" s="164" t="s">
        <v>221</v>
      </c>
      <c r="C52" s="165" t="s">
        <v>230</v>
      </c>
      <c r="D52" s="166">
        <v>46500000</v>
      </c>
      <c r="E52" s="167">
        <v>44316</v>
      </c>
      <c r="F52" s="190">
        <v>44317</v>
      </c>
      <c r="G52" s="168">
        <v>44530</v>
      </c>
      <c r="H52" s="199" t="s">
        <v>240</v>
      </c>
      <c r="I52" s="199"/>
      <c r="J52" s="169"/>
      <c r="K52" s="178"/>
      <c r="L52" s="178"/>
    </row>
    <row r="53" spans="1:12" ht="24" customHeight="1">
      <c r="A53" s="49" t="s">
        <v>97</v>
      </c>
      <c r="B53" s="134" t="s">
        <v>222</v>
      </c>
      <c r="C53" s="6" t="s">
        <v>183</v>
      </c>
      <c r="D53" s="56">
        <v>1200000</v>
      </c>
      <c r="E53" s="160">
        <v>44323</v>
      </c>
      <c r="F53" s="161">
        <v>44323</v>
      </c>
      <c r="G53" s="156">
        <v>44328</v>
      </c>
      <c r="H53" s="156">
        <v>44328</v>
      </c>
      <c r="I53" s="156">
        <v>44328</v>
      </c>
      <c r="J53" s="51" t="s">
        <v>237</v>
      </c>
    </row>
    <row r="54" spans="1:12" ht="24" customHeight="1">
      <c r="A54" s="49" t="s">
        <v>97</v>
      </c>
      <c r="B54" s="134" t="s">
        <v>223</v>
      </c>
      <c r="C54" s="6" t="s">
        <v>146</v>
      </c>
      <c r="D54" s="56">
        <v>1482000</v>
      </c>
      <c r="E54" s="160">
        <v>44326</v>
      </c>
      <c r="F54" s="161">
        <v>44326</v>
      </c>
      <c r="G54" s="156">
        <v>44330</v>
      </c>
      <c r="H54" s="156">
        <v>44328</v>
      </c>
      <c r="I54" s="156">
        <v>44328</v>
      </c>
      <c r="J54" s="51" t="s">
        <v>238</v>
      </c>
    </row>
    <row r="55" spans="1:12" s="189" customFormat="1" ht="24" hidden="1" customHeight="1">
      <c r="A55" s="163" t="s">
        <v>97</v>
      </c>
      <c r="B55" s="164" t="s">
        <v>224</v>
      </c>
      <c r="C55" s="165" t="s">
        <v>231</v>
      </c>
      <c r="D55" s="166">
        <v>80465240</v>
      </c>
      <c r="E55" s="167">
        <v>44326</v>
      </c>
      <c r="F55" s="190">
        <v>44348</v>
      </c>
      <c r="G55" s="168" t="s">
        <v>236</v>
      </c>
      <c r="H55" s="199" t="s">
        <v>357</v>
      </c>
      <c r="I55" s="199"/>
      <c r="J55" s="169"/>
      <c r="K55" s="178"/>
      <c r="L55" s="178"/>
    </row>
    <row r="56" spans="1:12" ht="24" customHeight="1">
      <c r="A56" s="49" t="s">
        <v>97</v>
      </c>
      <c r="B56" s="134" t="s">
        <v>225</v>
      </c>
      <c r="C56" s="6" t="s">
        <v>232</v>
      </c>
      <c r="D56" s="56">
        <v>1500000</v>
      </c>
      <c r="E56" s="160">
        <v>44329</v>
      </c>
      <c r="F56" s="161">
        <v>44334</v>
      </c>
      <c r="G56" s="156">
        <v>44342</v>
      </c>
      <c r="H56" s="156">
        <v>44342</v>
      </c>
      <c r="I56" s="156">
        <v>44342</v>
      </c>
      <c r="J56" s="51" t="s">
        <v>265</v>
      </c>
    </row>
    <row r="57" spans="1:12" ht="24" customHeight="1">
      <c r="A57" s="49" t="s">
        <v>97</v>
      </c>
      <c r="B57" s="134" t="s">
        <v>216</v>
      </c>
      <c r="C57" s="6" t="s">
        <v>181</v>
      </c>
      <c r="D57" s="56">
        <v>2475000</v>
      </c>
      <c r="E57" s="160">
        <v>44334</v>
      </c>
      <c r="F57" s="161">
        <v>44334</v>
      </c>
      <c r="G57" s="156">
        <v>44337</v>
      </c>
      <c r="H57" s="156">
        <v>44337</v>
      </c>
      <c r="I57" s="156">
        <v>44337</v>
      </c>
      <c r="J57" s="51" t="s">
        <v>152</v>
      </c>
    </row>
    <row r="58" spans="1:12" s="189" customFormat="1" ht="24" hidden="1" customHeight="1">
      <c r="A58" s="163" t="s">
        <v>97</v>
      </c>
      <c r="B58" s="164" t="s">
        <v>226</v>
      </c>
      <c r="C58" s="165" t="s">
        <v>233</v>
      </c>
      <c r="D58" s="166">
        <v>26505000</v>
      </c>
      <c r="E58" s="167">
        <v>44334</v>
      </c>
      <c r="F58" s="190">
        <v>44334</v>
      </c>
      <c r="G58" s="168">
        <v>44417</v>
      </c>
      <c r="H58" s="199" t="s">
        <v>241</v>
      </c>
      <c r="I58" s="199"/>
      <c r="J58" s="169"/>
      <c r="K58" s="178"/>
      <c r="L58" s="178"/>
    </row>
    <row r="59" spans="1:12" ht="24" customHeight="1">
      <c r="A59" s="49" t="s">
        <v>97</v>
      </c>
      <c r="B59" s="134" t="s">
        <v>227</v>
      </c>
      <c r="C59" s="6" t="s">
        <v>234</v>
      </c>
      <c r="D59" s="56">
        <v>1900000</v>
      </c>
      <c r="E59" s="160">
        <v>44336</v>
      </c>
      <c r="F59" s="161">
        <v>44336</v>
      </c>
      <c r="G59" s="156">
        <v>44344</v>
      </c>
      <c r="H59" s="156">
        <v>44344</v>
      </c>
      <c r="I59" s="156">
        <v>44344</v>
      </c>
      <c r="J59" s="51" t="s">
        <v>239</v>
      </c>
    </row>
    <row r="60" spans="1:12" ht="24" customHeight="1">
      <c r="A60" s="49" t="s">
        <v>97</v>
      </c>
      <c r="B60" s="134" t="s">
        <v>228</v>
      </c>
      <c r="C60" s="6" t="s">
        <v>235</v>
      </c>
      <c r="D60" s="56">
        <v>1800000</v>
      </c>
      <c r="E60" s="160">
        <v>44342</v>
      </c>
      <c r="F60" s="161">
        <v>44342</v>
      </c>
      <c r="G60" s="156">
        <v>44352</v>
      </c>
      <c r="H60" s="156" t="s">
        <v>263</v>
      </c>
      <c r="I60" s="156">
        <v>44350</v>
      </c>
      <c r="J60" s="51" t="s">
        <v>264</v>
      </c>
    </row>
    <row r="61" spans="1:12" s="189" customFormat="1" ht="24" hidden="1" customHeight="1">
      <c r="A61" s="163" t="s">
        <v>97</v>
      </c>
      <c r="B61" s="164" t="s">
        <v>229</v>
      </c>
      <c r="C61" s="165" t="s">
        <v>111</v>
      </c>
      <c r="D61" s="166">
        <v>4734430</v>
      </c>
      <c r="E61" s="167">
        <v>44347</v>
      </c>
      <c r="F61" s="190">
        <v>44348</v>
      </c>
      <c r="G61" s="168">
        <v>44561</v>
      </c>
      <c r="H61" s="199" t="s">
        <v>242</v>
      </c>
      <c r="I61" s="199"/>
      <c r="J61" s="169"/>
      <c r="K61" s="178"/>
      <c r="L61" s="178"/>
    </row>
    <row r="62" spans="1:12" ht="24" customHeight="1">
      <c r="A62" s="49" t="s">
        <v>97</v>
      </c>
      <c r="B62" s="200" t="str">
        <f>'[1]2021년'!$E$70</f>
        <v>회계실무 교육 운영 위탁용역</v>
      </c>
      <c r="C62" s="6" t="str">
        <f>'[1]2021년'!$N$70</f>
        <v>㈜더존에듀캠</v>
      </c>
      <c r="D62" s="56">
        <v>4100000</v>
      </c>
      <c r="E62" s="160">
        <v>44356</v>
      </c>
      <c r="F62" s="161">
        <v>44356</v>
      </c>
      <c r="G62" s="156">
        <v>44369</v>
      </c>
      <c r="H62" s="156">
        <v>44369</v>
      </c>
      <c r="I62" s="156">
        <v>44369</v>
      </c>
      <c r="J62" s="51" t="s">
        <v>260</v>
      </c>
    </row>
    <row r="63" spans="1:12" ht="24" customHeight="1">
      <c r="A63" s="49" t="s">
        <v>97</v>
      </c>
      <c r="B63" s="200" t="s">
        <v>266</v>
      </c>
      <c r="C63" s="6" t="s">
        <v>166</v>
      </c>
      <c r="D63" s="56">
        <v>570060</v>
      </c>
      <c r="E63" s="160">
        <v>44358</v>
      </c>
      <c r="F63" s="161">
        <v>44358</v>
      </c>
      <c r="G63" s="156">
        <v>44373</v>
      </c>
      <c r="H63" s="156">
        <v>44370</v>
      </c>
      <c r="I63" s="156">
        <v>44370</v>
      </c>
      <c r="J63" s="51" t="s">
        <v>260</v>
      </c>
    </row>
    <row r="64" spans="1:12" ht="24" customHeight="1">
      <c r="A64" s="49" t="s">
        <v>97</v>
      </c>
      <c r="B64" s="200" t="s">
        <v>267</v>
      </c>
      <c r="C64" s="6" t="s">
        <v>166</v>
      </c>
      <c r="D64" s="56">
        <v>2593930</v>
      </c>
      <c r="E64" s="160">
        <v>44362</v>
      </c>
      <c r="F64" s="161">
        <v>44362</v>
      </c>
      <c r="G64" s="156">
        <v>44392</v>
      </c>
      <c r="H64" s="156">
        <v>44368</v>
      </c>
      <c r="I64" s="156">
        <v>44368</v>
      </c>
      <c r="J64" s="51" t="s">
        <v>260</v>
      </c>
    </row>
    <row r="65" spans="1:12" ht="24" customHeight="1">
      <c r="A65" s="49" t="s">
        <v>97</v>
      </c>
      <c r="B65" s="200" t="s">
        <v>220</v>
      </c>
      <c r="C65" s="6" t="s">
        <v>166</v>
      </c>
      <c r="D65" s="56">
        <v>1172290</v>
      </c>
      <c r="E65" s="160">
        <v>44368</v>
      </c>
      <c r="F65" s="161">
        <v>44368</v>
      </c>
      <c r="G65" s="156">
        <v>44398</v>
      </c>
      <c r="H65" s="156">
        <v>44377</v>
      </c>
      <c r="I65" s="156">
        <v>44377</v>
      </c>
      <c r="J65" s="51" t="s">
        <v>260</v>
      </c>
    </row>
    <row r="66" spans="1:12" ht="24" customHeight="1">
      <c r="A66" s="51" t="s">
        <v>97</v>
      </c>
      <c r="B66" s="134" t="s">
        <v>261</v>
      </c>
      <c r="C66" s="6" t="s">
        <v>262</v>
      </c>
      <c r="D66" s="162">
        <v>1434000</v>
      </c>
      <c r="E66" s="245">
        <v>44370</v>
      </c>
      <c r="F66" s="246">
        <v>44370</v>
      </c>
      <c r="G66" s="156">
        <v>44384</v>
      </c>
      <c r="H66" s="156" t="s">
        <v>358</v>
      </c>
      <c r="I66" s="156" t="s">
        <v>359</v>
      </c>
      <c r="J66" s="51" t="s">
        <v>363</v>
      </c>
    </row>
    <row r="67" spans="1:12" ht="24" customHeight="1">
      <c r="A67" s="51" t="s">
        <v>97</v>
      </c>
      <c r="B67" s="134" t="s">
        <v>103</v>
      </c>
      <c r="C67" s="6" t="s">
        <v>143</v>
      </c>
      <c r="D67" s="162">
        <v>8370000</v>
      </c>
      <c r="E67" s="245">
        <v>44376</v>
      </c>
      <c r="F67" s="246">
        <v>44376</v>
      </c>
      <c r="G67" s="156">
        <v>44393</v>
      </c>
      <c r="H67" s="156" t="s">
        <v>360</v>
      </c>
      <c r="I67" s="156" t="s">
        <v>361</v>
      </c>
      <c r="J67" s="51" t="s">
        <v>364</v>
      </c>
    </row>
    <row r="68" spans="1:12" s="189" customFormat="1" ht="24" hidden="1" customHeight="1">
      <c r="A68" s="163" t="s">
        <v>97</v>
      </c>
      <c r="B68" s="253" t="s">
        <v>343</v>
      </c>
      <c r="C68" s="165" t="s">
        <v>348</v>
      </c>
      <c r="D68" s="166">
        <v>405000000</v>
      </c>
      <c r="E68" s="167">
        <v>44378</v>
      </c>
      <c r="F68" s="190">
        <v>44378</v>
      </c>
      <c r="G68" s="168">
        <v>44588</v>
      </c>
      <c r="H68" s="199"/>
      <c r="I68" s="199"/>
      <c r="J68" s="169"/>
      <c r="K68" s="178"/>
      <c r="L68" s="178"/>
    </row>
    <row r="69" spans="1:12" ht="24" customHeight="1">
      <c r="A69" s="49" t="s">
        <v>97</v>
      </c>
      <c r="B69" s="200" t="s">
        <v>193</v>
      </c>
      <c r="C69" s="6" t="s">
        <v>202</v>
      </c>
      <c r="D69" s="56">
        <v>880000</v>
      </c>
      <c r="E69" s="160">
        <v>44384</v>
      </c>
      <c r="F69" s="161">
        <v>44386</v>
      </c>
      <c r="G69" s="156">
        <v>44387</v>
      </c>
      <c r="H69" s="156">
        <v>44387</v>
      </c>
      <c r="I69" s="156">
        <v>44387</v>
      </c>
      <c r="J69" s="51" t="s">
        <v>352</v>
      </c>
    </row>
    <row r="70" spans="1:12" s="189" customFormat="1" ht="24" hidden="1" customHeight="1">
      <c r="A70" s="163" t="s">
        <v>97</v>
      </c>
      <c r="B70" s="253" t="s">
        <v>344</v>
      </c>
      <c r="C70" s="165" t="s">
        <v>349</v>
      </c>
      <c r="D70" s="166">
        <v>2800000</v>
      </c>
      <c r="E70" s="167">
        <v>44385</v>
      </c>
      <c r="F70" s="190">
        <v>44389</v>
      </c>
      <c r="G70" s="168">
        <v>44407</v>
      </c>
      <c r="H70" s="199"/>
      <c r="I70" s="199"/>
      <c r="J70" s="169"/>
      <c r="K70" s="178"/>
      <c r="L70" s="178"/>
    </row>
    <row r="71" spans="1:12" s="189" customFormat="1" ht="24" hidden="1" customHeight="1">
      <c r="A71" s="163" t="s">
        <v>97</v>
      </c>
      <c r="B71" s="253" t="s">
        <v>345</v>
      </c>
      <c r="C71" s="165" t="s">
        <v>350</v>
      </c>
      <c r="D71" s="166">
        <v>744000</v>
      </c>
      <c r="E71" s="167">
        <v>44391</v>
      </c>
      <c r="F71" s="190">
        <v>44392</v>
      </c>
      <c r="G71" s="168">
        <v>44422</v>
      </c>
      <c r="H71" s="199"/>
      <c r="I71" s="199"/>
      <c r="J71" s="169"/>
      <c r="K71" s="178"/>
      <c r="L71" s="178"/>
    </row>
    <row r="72" spans="1:12" s="189" customFormat="1" ht="24" hidden="1" customHeight="1">
      <c r="A72" s="163" t="s">
        <v>97</v>
      </c>
      <c r="B72" s="253" t="s">
        <v>346</v>
      </c>
      <c r="C72" s="165" t="s">
        <v>180</v>
      </c>
      <c r="D72" s="166">
        <v>8064100</v>
      </c>
      <c r="E72" s="167">
        <v>44393</v>
      </c>
      <c r="F72" s="190">
        <v>44393</v>
      </c>
      <c r="G72" s="168">
        <v>44454</v>
      </c>
      <c r="H72" s="199"/>
      <c r="I72" s="199"/>
      <c r="J72" s="169"/>
      <c r="K72" s="178"/>
      <c r="L72" s="178"/>
    </row>
    <row r="73" spans="1:12" s="189" customFormat="1" ht="24" hidden="1" customHeight="1">
      <c r="A73" s="163" t="s">
        <v>97</v>
      </c>
      <c r="B73" s="253" t="s">
        <v>347</v>
      </c>
      <c r="C73" s="165" t="s">
        <v>166</v>
      </c>
      <c r="D73" s="166">
        <v>2513500</v>
      </c>
      <c r="E73" s="167">
        <v>44404</v>
      </c>
      <c r="F73" s="190">
        <v>44404</v>
      </c>
      <c r="G73" s="168">
        <v>44434</v>
      </c>
      <c r="H73" s="199"/>
      <c r="I73" s="199"/>
      <c r="J73" s="169"/>
      <c r="K73" s="178"/>
      <c r="L73" s="178"/>
    </row>
    <row r="74" spans="1:12" s="189" customFormat="1" ht="24" hidden="1" customHeight="1">
      <c r="A74" s="163" t="s">
        <v>354</v>
      </c>
      <c r="B74" s="253" t="s">
        <v>157</v>
      </c>
      <c r="C74" s="165" t="s">
        <v>355</v>
      </c>
      <c r="D74" s="166">
        <v>2400000</v>
      </c>
      <c r="E74" s="167">
        <v>44407</v>
      </c>
      <c r="F74" s="190">
        <v>44409</v>
      </c>
      <c r="G74" s="168">
        <v>44561</v>
      </c>
      <c r="H74" s="199"/>
      <c r="I74" s="199"/>
      <c r="J74" s="169"/>
      <c r="K74" s="178"/>
      <c r="L74" s="178"/>
    </row>
    <row r="75" spans="1:12" ht="24" customHeight="1">
      <c r="A75" s="49"/>
      <c r="B75" s="66" t="s">
        <v>135</v>
      </c>
      <c r="C75" s="6"/>
      <c r="D75" s="56"/>
      <c r="E75" s="160"/>
      <c r="F75" s="161"/>
      <c r="G75" s="156"/>
      <c r="H75" s="156"/>
      <c r="I75" s="156"/>
      <c r="J75" s="51"/>
    </row>
    <row r="76" spans="1:12" ht="24" customHeight="1">
      <c r="A76" s="49"/>
      <c r="B76" s="122"/>
      <c r="C76" s="6"/>
      <c r="D76" s="56"/>
      <c r="E76" s="160"/>
      <c r="F76" s="161"/>
      <c r="G76" s="156"/>
      <c r="H76" s="156"/>
      <c r="I76" s="156"/>
      <c r="J76" s="51"/>
    </row>
    <row r="77" spans="1:12" ht="24" customHeight="1">
      <c r="A77" s="49"/>
      <c r="B77" s="122"/>
      <c r="C77" s="6"/>
      <c r="D77" s="56"/>
      <c r="E77" s="160"/>
      <c r="F77" s="161"/>
      <c r="G77" s="156"/>
      <c r="H77" s="156"/>
      <c r="I77" s="156"/>
      <c r="J77" s="51"/>
    </row>
    <row r="78" spans="1:12" ht="24" customHeight="1">
      <c r="A78" s="49"/>
      <c r="B78" s="122"/>
      <c r="C78" s="6"/>
      <c r="D78" s="56"/>
      <c r="E78" s="160"/>
      <c r="F78" s="161"/>
      <c r="G78" s="156"/>
      <c r="H78" s="156"/>
      <c r="I78" s="156"/>
      <c r="J78" s="51"/>
    </row>
    <row r="79" spans="1:12" ht="24" customHeight="1">
      <c r="A79" s="49"/>
      <c r="B79" s="122"/>
      <c r="C79" s="6"/>
      <c r="D79" s="56"/>
      <c r="E79" s="160"/>
      <c r="F79" s="161"/>
      <c r="G79" s="156"/>
      <c r="H79" s="156"/>
      <c r="I79" s="156"/>
      <c r="J79" s="51"/>
    </row>
    <row r="80" spans="1:12" ht="24" customHeight="1">
      <c r="A80" s="49"/>
      <c r="B80" s="122"/>
      <c r="C80" s="6"/>
      <c r="D80" s="56"/>
      <c r="E80" s="160"/>
      <c r="F80" s="161"/>
      <c r="G80" s="156"/>
      <c r="H80" s="156"/>
      <c r="I80" s="156"/>
      <c r="J80" s="51"/>
    </row>
    <row r="81" spans="1:10" ht="24" customHeight="1">
      <c r="A81" s="49"/>
      <c r="B81" s="122"/>
      <c r="C81" s="6"/>
      <c r="D81" s="56"/>
      <c r="E81" s="160"/>
      <c r="F81" s="161"/>
      <c r="G81" s="156"/>
      <c r="H81" s="156"/>
      <c r="I81" s="156"/>
      <c r="J81" s="51"/>
    </row>
    <row r="82" spans="1:10" ht="24" customHeight="1">
      <c r="A82" s="49"/>
      <c r="B82" s="122"/>
      <c r="C82" s="6"/>
      <c r="D82" s="56"/>
      <c r="E82" s="160"/>
      <c r="F82" s="161"/>
      <c r="G82" s="156"/>
      <c r="H82" s="156"/>
      <c r="I82" s="156"/>
      <c r="J82" s="51"/>
    </row>
    <row r="83" spans="1:10" ht="24" customHeight="1">
      <c r="A83" s="49"/>
      <c r="B83" s="122"/>
      <c r="C83" s="6"/>
      <c r="D83" s="56"/>
      <c r="E83" s="160"/>
      <c r="F83" s="161"/>
      <c r="G83" s="156"/>
      <c r="H83" s="156"/>
      <c r="I83" s="156"/>
      <c r="J83" s="51"/>
    </row>
    <row r="84" spans="1:10" ht="24" customHeight="1">
      <c r="A84" s="49"/>
      <c r="B84" s="122"/>
      <c r="C84" s="6"/>
      <c r="D84" s="56"/>
      <c r="E84" s="160"/>
      <c r="F84" s="161"/>
      <c r="G84" s="156"/>
      <c r="H84" s="156"/>
      <c r="I84" s="156"/>
      <c r="J84" s="51"/>
    </row>
    <row r="85" spans="1:10" ht="24" customHeight="1">
      <c r="A85" s="49"/>
      <c r="B85" s="122"/>
      <c r="C85" s="6"/>
      <c r="D85" s="56"/>
      <c r="E85" s="160"/>
      <c r="F85" s="161"/>
      <c r="G85" s="156"/>
      <c r="H85" s="156"/>
      <c r="I85" s="156"/>
      <c r="J85" s="51"/>
    </row>
    <row r="86" spans="1:10" ht="24" customHeight="1">
      <c r="A86" s="49"/>
      <c r="B86" s="122"/>
      <c r="C86" s="6"/>
      <c r="D86" s="56"/>
      <c r="E86" s="160"/>
      <c r="F86" s="161"/>
      <c r="G86" s="156"/>
      <c r="H86" s="156"/>
      <c r="I86" s="156"/>
      <c r="J86" s="51"/>
    </row>
    <row r="87" spans="1:10" ht="24" customHeight="1">
      <c r="A87" s="49"/>
      <c r="B87" s="122"/>
      <c r="C87" s="6"/>
      <c r="D87" s="56"/>
      <c r="E87" s="160"/>
      <c r="F87" s="161"/>
      <c r="G87" s="156"/>
      <c r="H87" s="156"/>
      <c r="I87" s="156"/>
      <c r="J87" s="51"/>
    </row>
    <row r="88" spans="1:10" ht="24" customHeight="1">
      <c r="A88" s="49"/>
      <c r="B88" s="122"/>
      <c r="C88" s="6"/>
      <c r="D88" s="56"/>
      <c r="E88" s="160"/>
      <c r="F88" s="161"/>
      <c r="G88" s="156"/>
      <c r="H88" s="156"/>
      <c r="I88" s="156"/>
      <c r="J88" s="51"/>
    </row>
    <row r="89" spans="1:10" ht="24" customHeight="1">
      <c r="A89" s="49"/>
      <c r="B89" s="122"/>
      <c r="C89" s="6"/>
      <c r="D89" s="56"/>
      <c r="E89" s="160"/>
      <c r="F89" s="161"/>
      <c r="G89" s="156"/>
      <c r="H89" s="156"/>
      <c r="I89" s="156"/>
      <c r="J89" s="51"/>
    </row>
    <row r="90" spans="1:10" ht="24" customHeight="1">
      <c r="A90" s="49"/>
      <c r="B90" s="122"/>
      <c r="C90" s="6"/>
      <c r="D90" s="56"/>
      <c r="E90" s="160"/>
      <c r="F90" s="161"/>
      <c r="G90" s="156"/>
      <c r="H90" s="156"/>
      <c r="I90" s="156"/>
      <c r="J90" s="51"/>
    </row>
    <row r="91" spans="1:10" ht="24" customHeight="1">
      <c r="A91" s="49"/>
      <c r="B91" s="122"/>
      <c r="C91" s="6"/>
      <c r="D91" s="56"/>
      <c r="E91" s="160"/>
      <c r="F91" s="161"/>
      <c r="G91" s="156"/>
      <c r="H91" s="156"/>
      <c r="I91" s="156"/>
      <c r="J91" s="51"/>
    </row>
    <row r="92" spans="1:10" ht="24" customHeight="1">
      <c r="A92" s="49"/>
      <c r="B92" s="122"/>
      <c r="C92" s="6"/>
      <c r="D92" s="56"/>
      <c r="E92" s="160"/>
      <c r="F92" s="161"/>
      <c r="G92" s="156"/>
      <c r="H92" s="156"/>
      <c r="I92" s="156"/>
      <c r="J92" s="51"/>
    </row>
    <row r="93" spans="1:10" ht="24" customHeight="1">
      <c r="A93" s="49"/>
      <c r="B93" s="122"/>
      <c r="C93" s="6"/>
      <c r="D93" s="56"/>
      <c r="E93" s="160"/>
      <c r="F93" s="161"/>
      <c r="G93" s="156"/>
      <c r="H93" s="156"/>
      <c r="I93" s="156"/>
      <c r="J93" s="51"/>
    </row>
    <row r="94" spans="1:10" ht="24" customHeight="1">
      <c r="A94" s="49"/>
      <c r="B94" s="122"/>
      <c r="C94" s="6"/>
      <c r="D94" s="56"/>
      <c r="E94" s="160"/>
      <c r="F94" s="161"/>
      <c r="G94" s="156"/>
      <c r="H94" s="156"/>
      <c r="I94" s="156"/>
      <c r="J94" s="51"/>
    </row>
    <row r="95" spans="1:10" ht="24" customHeight="1">
      <c r="A95" s="49"/>
      <c r="B95" s="122"/>
      <c r="C95" s="6"/>
      <c r="D95" s="56"/>
      <c r="E95" s="160"/>
      <c r="F95" s="161"/>
      <c r="G95" s="156"/>
      <c r="H95" s="156"/>
      <c r="I95" s="156"/>
      <c r="J95" s="51"/>
    </row>
    <row r="96" spans="1:10" ht="24" customHeight="1">
      <c r="A96" s="49"/>
      <c r="B96" s="122"/>
      <c r="C96" s="6"/>
      <c r="D96" s="56"/>
      <c r="E96" s="160"/>
      <c r="F96" s="161"/>
      <c r="G96" s="156"/>
      <c r="H96" s="156"/>
      <c r="I96" s="156"/>
      <c r="J96" s="5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/>
  <cols>
    <col min="1" max="1" width="11.109375" style="139" customWidth="1"/>
    <col min="2" max="2" width="37.109375" style="142" customWidth="1"/>
    <col min="3" max="3" width="31.77734375" style="143" customWidth="1"/>
    <col min="4" max="4" width="9.33203125" style="144" customWidth="1"/>
    <col min="5" max="8" width="9.33203125" style="145" customWidth="1"/>
    <col min="9" max="9" width="9.33203125" style="139" customWidth="1"/>
    <col min="10" max="10" width="8.88671875" style="147" customWidth="1"/>
    <col min="11" max="11" width="10.109375" style="147" hidden="1" customWidth="1"/>
    <col min="12" max="13" width="8.88671875" style="147" hidden="1" customWidth="1"/>
    <col min="14" max="15" width="8.88671875" style="147" customWidth="1"/>
    <col min="16" max="16384" width="8.88671875" style="147"/>
  </cols>
  <sheetData>
    <row r="1" spans="1:12" ht="36" customHeight="1">
      <c r="A1" s="135" t="s">
        <v>17</v>
      </c>
      <c r="B1" s="135"/>
      <c r="C1" s="135"/>
      <c r="D1" s="135"/>
      <c r="E1" s="135"/>
      <c r="F1" s="135"/>
      <c r="G1" s="135"/>
      <c r="H1" s="135"/>
      <c r="I1" s="135"/>
      <c r="J1" s="146"/>
    </row>
    <row r="2" spans="1:12" ht="25.5" customHeight="1">
      <c r="A2" s="72" t="s">
        <v>99</v>
      </c>
      <c r="B2" s="140"/>
      <c r="C2" s="140"/>
      <c r="D2" s="141"/>
      <c r="E2" s="141"/>
      <c r="F2" s="141"/>
      <c r="G2" s="141"/>
      <c r="H2" s="141"/>
      <c r="I2" s="138" t="s">
        <v>371</v>
      </c>
    </row>
    <row r="3" spans="1:12" ht="35.25" customHeight="1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96" t="s">
        <v>372</v>
      </c>
      <c r="J3" s="148"/>
    </row>
    <row r="4" spans="1:12" s="148" customFormat="1" ht="24" customHeight="1">
      <c r="A4" s="51" t="s">
        <v>96</v>
      </c>
      <c r="B4" s="6" t="s">
        <v>136</v>
      </c>
      <c r="C4" s="53" t="s">
        <v>111</v>
      </c>
      <c r="D4" s="57">
        <v>7101600</v>
      </c>
      <c r="E4" s="52"/>
      <c r="F4" s="52">
        <f>574640+(591800*6)</f>
        <v>4125440</v>
      </c>
      <c r="G4" s="52"/>
      <c r="H4" s="52">
        <f t="shared" ref="H4:H6" si="0">SUM(E4:G4)</f>
        <v>4125440</v>
      </c>
      <c r="I4" s="51" t="s">
        <v>211</v>
      </c>
      <c r="J4" s="149"/>
      <c r="K4" s="149">
        <f t="shared" ref="K4:K83" si="1">D4-H4</f>
        <v>2976160</v>
      </c>
    </row>
    <row r="5" spans="1:12" s="148" customFormat="1" ht="24" customHeight="1">
      <c r="A5" s="51" t="s">
        <v>96</v>
      </c>
      <c r="B5" s="6" t="s">
        <v>137</v>
      </c>
      <c r="C5" s="53" t="s">
        <v>111</v>
      </c>
      <c r="D5" s="57">
        <v>3020400</v>
      </c>
      <c r="E5" s="52"/>
      <c r="F5" s="52">
        <f>188740+256820+239290+286120+279630+273450+275100</f>
        <v>1799150</v>
      </c>
      <c r="G5" s="52"/>
      <c r="H5" s="52">
        <f t="shared" si="0"/>
        <v>1799150</v>
      </c>
      <c r="I5" s="51" t="s">
        <v>212</v>
      </c>
      <c r="J5" s="149"/>
      <c r="K5" s="149">
        <f t="shared" si="1"/>
        <v>1221250</v>
      </c>
    </row>
    <row r="6" spans="1:12" s="148" customFormat="1" ht="24" customHeight="1">
      <c r="A6" s="51" t="s">
        <v>96</v>
      </c>
      <c r="B6" s="6" t="s">
        <v>138</v>
      </c>
      <c r="C6" s="53" t="s">
        <v>139</v>
      </c>
      <c r="D6" s="57">
        <v>11400000</v>
      </c>
      <c r="E6" s="52"/>
      <c r="F6" s="50">
        <f>(950000*2)+(950000*7)</f>
        <v>8550000</v>
      </c>
      <c r="G6" s="52"/>
      <c r="H6" s="52">
        <f t="shared" si="0"/>
        <v>8550000</v>
      </c>
      <c r="I6" s="51" t="s">
        <v>142</v>
      </c>
      <c r="J6" s="149"/>
      <c r="K6" s="149">
        <f t="shared" si="1"/>
        <v>2850000</v>
      </c>
    </row>
    <row r="7" spans="1:12" s="148" customFormat="1" ht="24" customHeight="1">
      <c r="A7" s="51" t="s">
        <v>96</v>
      </c>
      <c r="B7" s="6" t="s">
        <v>107</v>
      </c>
      <c r="C7" s="53" t="s">
        <v>108</v>
      </c>
      <c r="D7" s="57">
        <v>3600000</v>
      </c>
      <c r="E7" s="52"/>
      <c r="F7" s="52">
        <f>300000*7</f>
        <v>2100000</v>
      </c>
      <c r="G7" s="52"/>
      <c r="H7" s="52">
        <f t="shared" ref="H7:H13" si="2">SUM(E7:G7)</f>
        <v>2100000</v>
      </c>
      <c r="I7" s="51" t="s">
        <v>213</v>
      </c>
      <c r="J7" s="149"/>
      <c r="K7" s="149">
        <f t="shared" si="1"/>
        <v>1500000</v>
      </c>
    </row>
    <row r="8" spans="1:12" s="148" customFormat="1" ht="24" customHeight="1">
      <c r="A8" s="51" t="s">
        <v>96</v>
      </c>
      <c r="B8" s="6" t="s">
        <v>110</v>
      </c>
      <c r="C8" s="53" t="s">
        <v>111</v>
      </c>
      <c r="D8" s="57">
        <v>6954000</v>
      </c>
      <c r="E8" s="52"/>
      <c r="F8" s="50">
        <f>579490*7</f>
        <v>4056430</v>
      </c>
      <c r="G8" s="52"/>
      <c r="H8" s="52">
        <f t="shared" si="2"/>
        <v>4056430</v>
      </c>
      <c r="I8" s="51" t="s">
        <v>210</v>
      </c>
      <c r="J8" s="149"/>
      <c r="K8" s="149">
        <f t="shared" si="1"/>
        <v>2897570</v>
      </c>
    </row>
    <row r="9" spans="1:12" s="148" customFormat="1" ht="24" customHeight="1">
      <c r="A9" s="51" t="s">
        <v>96</v>
      </c>
      <c r="B9" s="6" t="s">
        <v>112</v>
      </c>
      <c r="C9" s="53" t="s">
        <v>113</v>
      </c>
      <c r="D9" s="57">
        <v>4999920</v>
      </c>
      <c r="E9" s="52"/>
      <c r="F9" s="52">
        <f>416660*6</f>
        <v>2499960</v>
      </c>
      <c r="G9" s="52"/>
      <c r="H9" s="52">
        <f t="shared" si="2"/>
        <v>2499960</v>
      </c>
      <c r="I9" s="51" t="s">
        <v>212</v>
      </c>
      <c r="J9" s="149"/>
      <c r="K9" s="149">
        <f t="shared" si="1"/>
        <v>2499960</v>
      </c>
    </row>
    <row r="10" spans="1:12" s="148" customFormat="1" ht="24" customHeight="1">
      <c r="A10" s="51" t="s">
        <v>96</v>
      </c>
      <c r="B10" s="6" t="s">
        <v>114</v>
      </c>
      <c r="C10" s="53" t="s">
        <v>109</v>
      </c>
      <c r="D10" s="57">
        <v>4440000</v>
      </c>
      <c r="E10" s="52"/>
      <c r="F10" s="50">
        <f>370000*6</f>
        <v>2220000</v>
      </c>
      <c r="G10" s="50"/>
      <c r="H10" s="52">
        <f t="shared" si="2"/>
        <v>2220000</v>
      </c>
      <c r="I10" s="51" t="s">
        <v>213</v>
      </c>
      <c r="J10" s="149"/>
      <c r="K10" s="149">
        <f t="shared" si="1"/>
        <v>2220000</v>
      </c>
    </row>
    <row r="11" spans="1:12" s="148" customFormat="1" ht="24" customHeight="1">
      <c r="A11" s="51" t="s">
        <v>96</v>
      </c>
      <c r="B11" s="6" t="s">
        <v>115</v>
      </c>
      <c r="C11" s="53" t="s">
        <v>116</v>
      </c>
      <c r="D11" s="57">
        <v>5280000</v>
      </c>
      <c r="E11" s="52"/>
      <c r="F11" s="52">
        <f>440000*6</f>
        <v>2640000</v>
      </c>
      <c r="G11" s="52"/>
      <c r="H11" s="52">
        <f t="shared" si="2"/>
        <v>2640000</v>
      </c>
      <c r="I11" s="51" t="s">
        <v>212</v>
      </c>
      <c r="J11" s="149"/>
      <c r="K11" s="149">
        <f t="shared" si="1"/>
        <v>2640000</v>
      </c>
    </row>
    <row r="12" spans="1:12" s="148" customFormat="1" ht="24" customHeight="1">
      <c r="A12" s="51" t="s">
        <v>365</v>
      </c>
      <c r="B12" s="6" t="s">
        <v>117</v>
      </c>
      <c r="C12" s="53" t="s">
        <v>118</v>
      </c>
      <c r="D12" s="57">
        <v>14616000</v>
      </c>
      <c r="E12" s="52"/>
      <c r="F12" s="50">
        <f>1218000*6</f>
        <v>7308000</v>
      </c>
      <c r="G12" s="52"/>
      <c r="H12" s="52">
        <f t="shared" si="2"/>
        <v>7308000</v>
      </c>
      <c r="I12" s="51" t="s">
        <v>212</v>
      </c>
      <c r="J12" s="149"/>
      <c r="K12" s="149">
        <f t="shared" si="1"/>
        <v>7308000</v>
      </c>
    </row>
    <row r="13" spans="1:12" s="148" customFormat="1" ht="24" customHeight="1">
      <c r="A13" s="51" t="s">
        <v>96</v>
      </c>
      <c r="B13" s="6" t="s">
        <v>119</v>
      </c>
      <c r="C13" s="53" t="s">
        <v>120</v>
      </c>
      <c r="D13" s="57">
        <v>3960000</v>
      </c>
      <c r="E13" s="52"/>
      <c r="F13" s="52">
        <f>330000*7</f>
        <v>2310000</v>
      </c>
      <c r="G13" s="52"/>
      <c r="H13" s="52">
        <f t="shared" si="2"/>
        <v>2310000</v>
      </c>
      <c r="I13" s="51" t="s">
        <v>213</v>
      </c>
      <c r="J13" s="149"/>
      <c r="K13" s="149">
        <f t="shared" si="1"/>
        <v>1650000</v>
      </c>
    </row>
    <row r="14" spans="1:12" s="148" customFormat="1" ht="24" customHeight="1">
      <c r="A14" s="51" t="s">
        <v>96</v>
      </c>
      <c r="B14" s="6" t="s">
        <v>121</v>
      </c>
      <c r="C14" s="53" t="s">
        <v>122</v>
      </c>
      <c r="D14" s="57">
        <v>8083330</v>
      </c>
      <c r="E14" s="52"/>
      <c r="F14" s="52"/>
      <c r="G14" s="52">
        <v>8083330</v>
      </c>
      <c r="H14" s="52">
        <f t="shared" ref="H14:H25" si="3">SUM(E14:G14)</f>
        <v>8083330</v>
      </c>
      <c r="I14" s="133" t="s">
        <v>156</v>
      </c>
      <c r="J14" s="149"/>
      <c r="K14" s="149">
        <f t="shared" si="1"/>
        <v>0</v>
      </c>
      <c r="L14" s="237" t="s">
        <v>270</v>
      </c>
    </row>
    <row r="15" spans="1:12" s="148" customFormat="1" ht="24" customHeight="1">
      <c r="A15" s="51" t="s">
        <v>96</v>
      </c>
      <c r="B15" s="6" t="s">
        <v>123</v>
      </c>
      <c r="C15" s="53" t="s">
        <v>124</v>
      </c>
      <c r="D15" s="57">
        <v>3600000</v>
      </c>
      <c r="E15" s="52"/>
      <c r="F15" s="52">
        <f>300000*7</f>
        <v>2100000</v>
      </c>
      <c r="G15" s="52"/>
      <c r="H15" s="52">
        <f t="shared" si="3"/>
        <v>2100000</v>
      </c>
      <c r="I15" s="51" t="s">
        <v>210</v>
      </c>
      <c r="J15" s="149"/>
      <c r="K15" s="149">
        <f t="shared" si="1"/>
        <v>1500000</v>
      </c>
    </row>
    <row r="16" spans="1:12" s="148" customFormat="1" ht="24" customHeight="1">
      <c r="A16" s="51" t="s">
        <v>96</v>
      </c>
      <c r="B16" s="6" t="s">
        <v>125</v>
      </c>
      <c r="C16" s="53" t="s">
        <v>126</v>
      </c>
      <c r="D16" s="57">
        <v>3540480</v>
      </c>
      <c r="E16" s="52"/>
      <c r="F16" s="50">
        <f>295040*6</f>
        <v>1770240</v>
      </c>
      <c r="G16" s="52"/>
      <c r="H16" s="52">
        <f t="shared" si="3"/>
        <v>1770240</v>
      </c>
      <c r="I16" s="51" t="s">
        <v>210</v>
      </c>
      <c r="J16" s="149"/>
      <c r="K16" s="149">
        <f t="shared" si="1"/>
        <v>1770240</v>
      </c>
    </row>
    <row r="17" spans="1:13" s="148" customFormat="1" ht="24" customHeight="1">
      <c r="A17" s="51" t="s">
        <v>366</v>
      </c>
      <c r="B17" s="6" t="s">
        <v>127</v>
      </c>
      <c r="C17" s="53" t="s">
        <v>128</v>
      </c>
      <c r="D17" s="57">
        <v>14964000</v>
      </c>
      <c r="E17" s="52"/>
      <c r="F17" s="50">
        <f>1247000*6</f>
        <v>7482000</v>
      </c>
      <c r="G17" s="52"/>
      <c r="H17" s="52">
        <f t="shared" si="3"/>
        <v>7482000</v>
      </c>
      <c r="I17" s="51" t="s">
        <v>212</v>
      </c>
      <c r="J17" s="149"/>
      <c r="K17" s="149">
        <f t="shared" si="1"/>
        <v>7482000</v>
      </c>
    </row>
    <row r="18" spans="1:13" s="148" customFormat="1" ht="24" customHeight="1" thickBot="1">
      <c r="A18" s="128" t="s">
        <v>96</v>
      </c>
      <c r="B18" s="126" t="s">
        <v>129</v>
      </c>
      <c r="C18" s="129" t="s">
        <v>130</v>
      </c>
      <c r="D18" s="130">
        <v>9600000</v>
      </c>
      <c r="E18" s="131"/>
      <c r="F18" s="132">
        <f>800000*7</f>
        <v>5600000</v>
      </c>
      <c r="G18" s="131"/>
      <c r="H18" s="131">
        <f t="shared" si="3"/>
        <v>5600000</v>
      </c>
      <c r="I18" s="128" t="s">
        <v>210</v>
      </c>
      <c r="J18" s="149"/>
      <c r="K18" s="149">
        <f t="shared" si="1"/>
        <v>4000000</v>
      </c>
    </row>
    <row r="19" spans="1:13" s="148" customFormat="1" ht="24" customHeight="1" thickTop="1">
      <c r="A19" s="98" t="s">
        <v>96</v>
      </c>
      <c r="B19" s="99" t="s">
        <v>103</v>
      </c>
      <c r="C19" s="100" t="s">
        <v>143</v>
      </c>
      <c r="D19" s="101">
        <v>8370000</v>
      </c>
      <c r="E19" s="52"/>
      <c r="F19" s="50"/>
      <c r="G19" s="50">
        <v>8370000</v>
      </c>
      <c r="H19" s="102">
        <f t="shared" si="3"/>
        <v>8370000</v>
      </c>
      <c r="I19" s="170">
        <v>44221</v>
      </c>
      <c r="J19" s="174"/>
      <c r="K19" s="149">
        <f t="shared" si="1"/>
        <v>0</v>
      </c>
      <c r="L19" s="237" t="s">
        <v>270</v>
      </c>
    </row>
    <row r="20" spans="1:13" s="148" customFormat="1" ht="24" customHeight="1">
      <c r="A20" s="51" t="s">
        <v>96</v>
      </c>
      <c r="B20" s="6" t="s">
        <v>145</v>
      </c>
      <c r="C20" s="53" t="s">
        <v>146</v>
      </c>
      <c r="D20" s="57">
        <v>1230000</v>
      </c>
      <c r="E20" s="52"/>
      <c r="F20" s="52"/>
      <c r="G20" s="52">
        <v>1230000</v>
      </c>
      <c r="H20" s="52">
        <f t="shared" ref="H20:H23" si="4">SUM(E20:G20)</f>
        <v>1230000</v>
      </c>
      <c r="I20" s="171">
        <v>44214</v>
      </c>
      <c r="J20" s="174"/>
      <c r="K20" s="149">
        <f t="shared" si="1"/>
        <v>0</v>
      </c>
      <c r="L20" s="237" t="s">
        <v>270</v>
      </c>
    </row>
    <row r="21" spans="1:13" s="148" customFormat="1" ht="24" customHeight="1">
      <c r="A21" s="49" t="s">
        <v>150</v>
      </c>
      <c r="B21" s="6" t="s">
        <v>147</v>
      </c>
      <c r="C21" s="6" t="s">
        <v>151</v>
      </c>
      <c r="D21" s="56">
        <v>2757000</v>
      </c>
      <c r="E21" s="52"/>
      <c r="F21" s="50"/>
      <c r="G21" s="52">
        <v>2757000</v>
      </c>
      <c r="H21" s="52">
        <f t="shared" si="4"/>
        <v>2757000</v>
      </c>
      <c r="I21" s="172" t="s">
        <v>186</v>
      </c>
      <c r="J21" s="175"/>
      <c r="K21" s="149">
        <f t="shared" si="1"/>
        <v>0</v>
      </c>
      <c r="L21" s="237" t="s">
        <v>270</v>
      </c>
    </row>
    <row r="22" spans="1:13" s="148" customFormat="1" ht="24" customHeight="1">
      <c r="A22" s="49" t="s">
        <v>97</v>
      </c>
      <c r="B22" s="6" t="s">
        <v>245</v>
      </c>
      <c r="C22" s="6" t="s">
        <v>122</v>
      </c>
      <c r="D22" s="56">
        <v>243930000</v>
      </c>
      <c r="E22" s="52"/>
      <c r="F22" s="52">
        <f>10605700+(10605650*4)</f>
        <v>53028300</v>
      </c>
      <c r="G22" s="52"/>
      <c r="H22" s="52">
        <f t="shared" si="4"/>
        <v>53028300</v>
      </c>
      <c r="I22" s="156" t="s">
        <v>187</v>
      </c>
      <c r="J22" s="175"/>
      <c r="K22" s="149">
        <f t="shared" si="1"/>
        <v>190901700</v>
      </c>
    </row>
    <row r="23" spans="1:13" s="148" customFormat="1" ht="24" customHeight="1">
      <c r="A23" s="49" t="s">
        <v>97</v>
      </c>
      <c r="B23" s="6" t="s">
        <v>148</v>
      </c>
      <c r="C23" s="6" t="s">
        <v>149</v>
      </c>
      <c r="D23" s="56">
        <v>4776300</v>
      </c>
      <c r="E23" s="52"/>
      <c r="F23" s="50"/>
      <c r="G23" s="52">
        <v>4776300</v>
      </c>
      <c r="H23" s="52">
        <f t="shared" si="4"/>
        <v>4776300</v>
      </c>
      <c r="I23" s="156">
        <v>44237</v>
      </c>
      <c r="J23" s="175"/>
      <c r="K23" s="149">
        <f t="shared" si="1"/>
        <v>0</v>
      </c>
      <c r="L23" s="237" t="s">
        <v>270</v>
      </c>
    </row>
    <row r="24" spans="1:13" s="148" customFormat="1" ht="24" customHeight="1">
      <c r="A24" s="49" t="s">
        <v>97</v>
      </c>
      <c r="B24" s="6" t="s">
        <v>154</v>
      </c>
      <c r="C24" s="6" t="s">
        <v>155</v>
      </c>
      <c r="D24" s="56">
        <v>16500000</v>
      </c>
      <c r="E24" s="52"/>
      <c r="F24" s="52"/>
      <c r="G24" s="52">
        <v>16500000</v>
      </c>
      <c r="H24" s="52">
        <f t="shared" si="3"/>
        <v>16500000</v>
      </c>
      <c r="I24" s="156">
        <v>44300</v>
      </c>
      <c r="J24" s="175"/>
      <c r="K24" s="149">
        <f t="shared" si="1"/>
        <v>0</v>
      </c>
      <c r="L24" s="237" t="s">
        <v>270</v>
      </c>
    </row>
    <row r="25" spans="1:13" s="148" customFormat="1" ht="24" customHeight="1">
      <c r="A25" s="49" t="s">
        <v>97</v>
      </c>
      <c r="B25" s="6" t="s">
        <v>157</v>
      </c>
      <c r="C25" s="53" t="s">
        <v>162</v>
      </c>
      <c r="D25" s="57">
        <v>2400000</v>
      </c>
      <c r="E25" s="52"/>
      <c r="F25" s="50">
        <f>1072000+1072000</f>
        <v>2144000</v>
      </c>
      <c r="G25" s="52"/>
      <c r="H25" s="52">
        <f t="shared" si="3"/>
        <v>2144000</v>
      </c>
      <c r="I25" s="171" t="s">
        <v>243</v>
      </c>
      <c r="J25" s="174"/>
      <c r="K25" s="149">
        <f t="shared" si="1"/>
        <v>256000</v>
      </c>
      <c r="L25" s="237" t="s">
        <v>270</v>
      </c>
    </row>
    <row r="26" spans="1:13" s="197" customFormat="1" ht="24" hidden="1" customHeight="1">
      <c r="A26" s="247" t="s">
        <v>96</v>
      </c>
      <c r="B26" s="193" t="s">
        <v>158</v>
      </c>
      <c r="C26" s="248" t="s">
        <v>163</v>
      </c>
      <c r="D26" s="249">
        <v>16863000</v>
      </c>
      <c r="E26" s="250"/>
      <c r="F26" s="251"/>
      <c r="G26" s="250"/>
      <c r="H26" s="250"/>
      <c r="I26" s="254"/>
      <c r="J26" s="252"/>
      <c r="K26" s="149"/>
      <c r="L26" s="237" t="s">
        <v>370</v>
      </c>
    </row>
    <row r="27" spans="1:13" s="148" customFormat="1" ht="24" customHeight="1">
      <c r="A27" s="49" t="s">
        <v>97</v>
      </c>
      <c r="B27" s="6" t="s">
        <v>214</v>
      </c>
      <c r="C27" s="53" t="s">
        <v>163</v>
      </c>
      <c r="D27" s="57">
        <v>17941000</v>
      </c>
      <c r="E27" s="52"/>
      <c r="F27" s="50"/>
      <c r="G27" s="52">
        <v>16993900</v>
      </c>
      <c r="H27" s="52">
        <f>SUM(E27:G27)</f>
        <v>16993900</v>
      </c>
      <c r="I27" s="173">
        <v>44306</v>
      </c>
      <c r="J27" s="174"/>
      <c r="K27" s="149">
        <f>D27-H27</f>
        <v>947100</v>
      </c>
      <c r="L27" s="237" t="s">
        <v>270</v>
      </c>
      <c r="M27" s="149"/>
    </row>
    <row r="28" spans="1:13" s="148" customFormat="1" ht="24" customHeight="1">
      <c r="A28" s="49" t="s">
        <v>97</v>
      </c>
      <c r="B28" s="6" t="s">
        <v>159</v>
      </c>
      <c r="C28" s="53" t="s">
        <v>164</v>
      </c>
      <c r="D28" s="57">
        <v>3690000</v>
      </c>
      <c r="E28" s="52"/>
      <c r="F28" s="50"/>
      <c r="G28" s="52">
        <v>3690000</v>
      </c>
      <c r="H28" s="52">
        <f>SUM(E28:G28)</f>
        <v>3690000</v>
      </c>
      <c r="I28" s="173">
        <v>44267</v>
      </c>
      <c r="J28" s="174"/>
      <c r="K28" s="149">
        <f t="shared" si="1"/>
        <v>0</v>
      </c>
      <c r="L28" s="237" t="s">
        <v>270</v>
      </c>
    </row>
    <row r="29" spans="1:13" s="148" customFormat="1" ht="24" customHeight="1">
      <c r="A29" s="49" t="s">
        <v>97</v>
      </c>
      <c r="B29" s="6" t="s">
        <v>105</v>
      </c>
      <c r="C29" s="53" t="s">
        <v>165</v>
      </c>
      <c r="D29" s="57">
        <v>9600000</v>
      </c>
      <c r="E29" s="52"/>
      <c r="F29" s="50">
        <f>960000*4</f>
        <v>3840000</v>
      </c>
      <c r="G29" s="52"/>
      <c r="H29" s="52">
        <f t="shared" ref="H29:H83" si="5">SUM(E29:G29)</f>
        <v>3840000</v>
      </c>
      <c r="I29" s="173" t="s">
        <v>212</v>
      </c>
      <c r="J29" s="174"/>
      <c r="K29" s="149">
        <f t="shared" si="1"/>
        <v>5760000</v>
      </c>
    </row>
    <row r="30" spans="1:13" s="148" customFormat="1" ht="24" customHeight="1">
      <c r="A30" s="49" t="s">
        <v>97</v>
      </c>
      <c r="B30" s="6" t="s">
        <v>169</v>
      </c>
      <c r="C30" s="53" t="s">
        <v>166</v>
      </c>
      <c r="D30" s="57">
        <v>2463230</v>
      </c>
      <c r="E30" s="52">
        <v>2463230</v>
      </c>
      <c r="F30" s="50"/>
      <c r="G30" s="52"/>
      <c r="H30" s="52">
        <f t="shared" si="5"/>
        <v>2463230</v>
      </c>
      <c r="I30" s="173">
        <v>44266</v>
      </c>
      <c r="J30" s="174"/>
      <c r="K30" s="149">
        <f t="shared" si="1"/>
        <v>0</v>
      </c>
      <c r="L30" s="237" t="s">
        <v>270</v>
      </c>
    </row>
    <row r="31" spans="1:13" s="148" customFormat="1" ht="24" customHeight="1">
      <c r="A31" s="49" t="s">
        <v>97</v>
      </c>
      <c r="B31" s="6" t="s">
        <v>133</v>
      </c>
      <c r="C31" s="53" t="s">
        <v>166</v>
      </c>
      <c r="D31" s="57">
        <v>3375120</v>
      </c>
      <c r="E31" s="52">
        <v>3375120</v>
      </c>
      <c r="F31" s="50"/>
      <c r="G31" s="52"/>
      <c r="H31" s="52">
        <f t="shared" si="5"/>
        <v>3375120</v>
      </c>
      <c r="I31" s="173">
        <v>44266</v>
      </c>
      <c r="J31" s="174"/>
      <c r="K31" s="149">
        <f t="shared" si="1"/>
        <v>0</v>
      </c>
      <c r="L31" s="237" t="s">
        <v>270</v>
      </c>
    </row>
    <row r="32" spans="1:13" s="148" customFormat="1" ht="24" customHeight="1">
      <c r="A32" s="49" t="s">
        <v>97</v>
      </c>
      <c r="B32" s="6" t="s">
        <v>171</v>
      </c>
      <c r="C32" s="53" t="s">
        <v>179</v>
      </c>
      <c r="D32" s="57">
        <v>5861500</v>
      </c>
      <c r="E32" s="52"/>
      <c r="F32" s="50"/>
      <c r="G32" s="52">
        <v>5861500</v>
      </c>
      <c r="H32" s="52">
        <f t="shared" si="5"/>
        <v>5861500</v>
      </c>
      <c r="I32" s="173">
        <v>44284</v>
      </c>
      <c r="J32" s="174"/>
      <c r="K32" s="149">
        <f t="shared" si="1"/>
        <v>0</v>
      </c>
      <c r="L32" s="237" t="s">
        <v>270</v>
      </c>
    </row>
    <row r="33" spans="1:12" s="148" customFormat="1" ht="24" customHeight="1">
      <c r="A33" s="49" t="s">
        <v>97</v>
      </c>
      <c r="B33" s="6" t="s">
        <v>134</v>
      </c>
      <c r="C33" s="53" t="s">
        <v>166</v>
      </c>
      <c r="D33" s="57">
        <v>1970580</v>
      </c>
      <c r="E33" s="52">
        <v>1970580</v>
      </c>
      <c r="F33" s="50"/>
      <c r="G33" s="52"/>
      <c r="H33" s="52">
        <f t="shared" si="5"/>
        <v>1970580</v>
      </c>
      <c r="I33" s="173">
        <v>44286</v>
      </c>
      <c r="J33" s="174"/>
      <c r="K33" s="149">
        <f t="shared" si="1"/>
        <v>0</v>
      </c>
      <c r="L33" s="237" t="s">
        <v>270</v>
      </c>
    </row>
    <row r="34" spans="1:12" s="148" customFormat="1" ht="24" customHeight="1">
      <c r="A34" s="49" t="s">
        <v>97</v>
      </c>
      <c r="B34" s="6" t="s">
        <v>172</v>
      </c>
      <c r="C34" s="53" t="s">
        <v>180</v>
      </c>
      <c r="D34" s="57">
        <v>1900000</v>
      </c>
      <c r="E34" s="52"/>
      <c r="F34" s="50">
        <f>475000*2</f>
        <v>950000</v>
      </c>
      <c r="G34" s="52"/>
      <c r="H34" s="52">
        <f t="shared" si="5"/>
        <v>950000</v>
      </c>
      <c r="I34" s="173" t="s">
        <v>244</v>
      </c>
      <c r="J34" s="174"/>
      <c r="K34" s="149">
        <f t="shared" si="1"/>
        <v>950000</v>
      </c>
    </row>
    <row r="35" spans="1:12" s="148" customFormat="1" ht="24" customHeight="1">
      <c r="A35" s="49" t="s">
        <v>97</v>
      </c>
      <c r="B35" s="6" t="s">
        <v>173</v>
      </c>
      <c r="C35" s="53" t="s">
        <v>181</v>
      </c>
      <c r="D35" s="57">
        <v>830000</v>
      </c>
      <c r="E35" s="52"/>
      <c r="F35" s="50"/>
      <c r="G35" s="52">
        <v>830000</v>
      </c>
      <c r="H35" s="52">
        <f t="shared" si="5"/>
        <v>830000</v>
      </c>
      <c r="I35" s="173">
        <v>44295</v>
      </c>
      <c r="J35" s="174"/>
      <c r="K35" s="149">
        <f t="shared" si="1"/>
        <v>0</v>
      </c>
      <c r="L35" s="237" t="s">
        <v>270</v>
      </c>
    </row>
    <row r="36" spans="1:12" s="148" customFormat="1" ht="24" customHeight="1">
      <c r="A36" s="49" t="s">
        <v>97</v>
      </c>
      <c r="B36" s="6" t="s">
        <v>174</v>
      </c>
      <c r="C36" s="53" t="s">
        <v>111</v>
      </c>
      <c r="D36" s="57">
        <v>7615300</v>
      </c>
      <c r="E36" s="52"/>
      <c r="F36" s="50">
        <f>336220+(226600*2)</f>
        <v>789420</v>
      </c>
      <c r="G36" s="52"/>
      <c r="H36" s="52">
        <f t="shared" si="5"/>
        <v>789420</v>
      </c>
      <c r="I36" s="173" t="s">
        <v>210</v>
      </c>
      <c r="J36" s="149"/>
      <c r="K36" s="149">
        <f t="shared" si="1"/>
        <v>6825880</v>
      </c>
    </row>
    <row r="37" spans="1:12" s="148" customFormat="1" ht="24" customHeight="1">
      <c r="A37" s="49" t="s">
        <v>97</v>
      </c>
      <c r="B37" s="6" t="s">
        <v>175</v>
      </c>
      <c r="C37" s="53" t="s">
        <v>182</v>
      </c>
      <c r="D37" s="57">
        <v>5583600</v>
      </c>
      <c r="E37" s="52"/>
      <c r="F37" s="50"/>
      <c r="G37" s="52">
        <v>5583600</v>
      </c>
      <c r="H37" s="52">
        <f t="shared" si="5"/>
        <v>5583600</v>
      </c>
      <c r="I37" s="173">
        <v>44307</v>
      </c>
      <c r="J37" s="149"/>
      <c r="K37" s="149">
        <f t="shared" si="1"/>
        <v>0</v>
      </c>
      <c r="L37" s="237" t="s">
        <v>270</v>
      </c>
    </row>
    <row r="38" spans="1:12" s="148" customFormat="1" ht="24" customHeight="1">
      <c r="A38" s="49" t="s">
        <v>97</v>
      </c>
      <c r="B38" s="6" t="s">
        <v>176</v>
      </c>
      <c r="C38" s="53" t="s">
        <v>166</v>
      </c>
      <c r="D38" s="57">
        <v>62242300</v>
      </c>
      <c r="E38" s="52">
        <f>61908000+334300</f>
        <v>62242300</v>
      </c>
      <c r="F38" s="50"/>
      <c r="G38" s="52"/>
      <c r="H38" s="52">
        <f t="shared" si="5"/>
        <v>62242300</v>
      </c>
      <c r="I38" s="173">
        <v>44292</v>
      </c>
      <c r="J38" s="149"/>
      <c r="K38" s="149">
        <f t="shared" si="1"/>
        <v>0</v>
      </c>
      <c r="L38" s="237" t="s">
        <v>270</v>
      </c>
    </row>
    <row r="39" spans="1:12" s="148" customFormat="1" ht="24" customHeight="1">
      <c r="A39" s="49" t="s">
        <v>97</v>
      </c>
      <c r="B39" s="6" t="s">
        <v>177</v>
      </c>
      <c r="C39" s="53" t="s">
        <v>166</v>
      </c>
      <c r="D39" s="57">
        <v>21016170</v>
      </c>
      <c r="E39" s="52">
        <f>20903300+112870</f>
        <v>21016170</v>
      </c>
      <c r="F39" s="50"/>
      <c r="G39" s="52"/>
      <c r="H39" s="52">
        <f t="shared" si="5"/>
        <v>21016170</v>
      </c>
      <c r="I39" s="173">
        <v>44292</v>
      </c>
      <c r="J39" s="149"/>
      <c r="K39" s="149">
        <f t="shared" si="1"/>
        <v>0</v>
      </c>
      <c r="L39" s="237" t="s">
        <v>270</v>
      </c>
    </row>
    <row r="40" spans="1:12" s="148" customFormat="1" ht="24" customHeight="1">
      <c r="A40" s="49" t="s">
        <v>97</v>
      </c>
      <c r="B40" s="6" t="s">
        <v>178</v>
      </c>
      <c r="C40" s="53" t="s">
        <v>166</v>
      </c>
      <c r="D40" s="57">
        <v>27375540</v>
      </c>
      <c r="E40" s="52">
        <f>14643200+79070+10845120+58560+880000+4750+860200+4640</f>
        <v>27375540</v>
      </c>
      <c r="F40" s="50"/>
      <c r="G40" s="52"/>
      <c r="H40" s="52">
        <f t="shared" si="5"/>
        <v>27375540</v>
      </c>
      <c r="I40" s="173">
        <v>44292</v>
      </c>
      <c r="J40" s="149"/>
      <c r="K40" s="149">
        <f t="shared" si="1"/>
        <v>0</v>
      </c>
      <c r="L40" s="237" t="s">
        <v>270</v>
      </c>
    </row>
    <row r="41" spans="1:12" s="148" customFormat="1" ht="24" customHeight="1">
      <c r="A41" s="49" t="s">
        <v>97</v>
      </c>
      <c r="B41" s="6" t="s">
        <v>167</v>
      </c>
      <c r="C41" s="53" t="s">
        <v>183</v>
      </c>
      <c r="D41" s="57">
        <v>5852000</v>
      </c>
      <c r="E41" s="52"/>
      <c r="F41" s="50"/>
      <c r="G41" s="52">
        <v>5852000</v>
      </c>
      <c r="H41" s="52">
        <f t="shared" si="5"/>
        <v>5852000</v>
      </c>
      <c r="I41" s="173">
        <v>44306</v>
      </c>
      <c r="J41" s="149"/>
      <c r="K41" s="149">
        <f t="shared" si="1"/>
        <v>0</v>
      </c>
      <c r="L41" s="237" t="s">
        <v>270</v>
      </c>
    </row>
    <row r="42" spans="1:12" s="148" customFormat="1" ht="24" customHeight="1">
      <c r="A42" s="49" t="s">
        <v>97</v>
      </c>
      <c r="B42" s="134" t="s">
        <v>189</v>
      </c>
      <c r="C42" s="6" t="s">
        <v>198</v>
      </c>
      <c r="D42" s="57">
        <v>7240000</v>
      </c>
      <c r="E42" s="52"/>
      <c r="F42" s="50"/>
      <c r="G42" s="52">
        <v>6800000</v>
      </c>
      <c r="H42" s="52">
        <f t="shared" si="5"/>
        <v>6800000</v>
      </c>
      <c r="I42" s="173">
        <v>44336</v>
      </c>
      <c r="J42" s="149"/>
      <c r="K42" s="149">
        <f t="shared" si="1"/>
        <v>440000</v>
      </c>
      <c r="L42" s="237" t="s">
        <v>270</v>
      </c>
    </row>
    <row r="43" spans="1:12" s="148" customFormat="1" ht="24" customHeight="1">
      <c r="A43" s="49" t="s">
        <v>97</v>
      </c>
      <c r="B43" s="6" t="s">
        <v>190</v>
      </c>
      <c r="C43" s="6" t="s">
        <v>199</v>
      </c>
      <c r="D43" s="57">
        <v>1430000</v>
      </c>
      <c r="E43" s="52"/>
      <c r="F43" s="50"/>
      <c r="G43" s="52">
        <v>1430000</v>
      </c>
      <c r="H43" s="52">
        <f t="shared" si="5"/>
        <v>1430000</v>
      </c>
      <c r="I43" s="173">
        <v>44301</v>
      </c>
      <c r="J43" s="149"/>
      <c r="K43" s="149">
        <f t="shared" si="1"/>
        <v>0</v>
      </c>
      <c r="L43" s="237" t="s">
        <v>270</v>
      </c>
    </row>
    <row r="44" spans="1:12" s="148" customFormat="1" ht="24" customHeight="1">
      <c r="A44" s="49" t="s">
        <v>97</v>
      </c>
      <c r="B44" s="6" t="s">
        <v>191</v>
      </c>
      <c r="C44" s="6" t="s">
        <v>200</v>
      </c>
      <c r="D44" s="57">
        <v>4830000</v>
      </c>
      <c r="E44" s="52"/>
      <c r="F44" s="50"/>
      <c r="G44" s="52">
        <v>4830000</v>
      </c>
      <c r="H44" s="52">
        <f t="shared" si="5"/>
        <v>4830000</v>
      </c>
      <c r="I44" s="173">
        <v>44347</v>
      </c>
      <c r="J44" s="149"/>
      <c r="K44" s="149">
        <f t="shared" si="1"/>
        <v>0</v>
      </c>
      <c r="L44" s="237" t="s">
        <v>270</v>
      </c>
    </row>
    <row r="45" spans="1:12" s="148" customFormat="1" ht="24" customHeight="1">
      <c r="A45" s="49" t="s">
        <v>97</v>
      </c>
      <c r="B45" s="6" t="s">
        <v>219</v>
      </c>
      <c r="C45" s="6" t="s">
        <v>218</v>
      </c>
      <c r="D45" s="57">
        <v>2513500</v>
      </c>
      <c r="E45" s="52">
        <v>2513500</v>
      </c>
      <c r="F45" s="50"/>
      <c r="G45" s="52"/>
      <c r="H45" s="52">
        <f t="shared" ref="H45" si="6">SUM(E45:G45)</f>
        <v>2513500</v>
      </c>
      <c r="I45" s="173">
        <v>44295</v>
      </c>
      <c r="J45" s="149"/>
      <c r="K45" s="149">
        <f t="shared" si="1"/>
        <v>0</v>
      </c>
      <c r="L45" s="237" t="s">
        <v>270</v>
      </c>
    </row>
    <row r="46" spans="1:12" s="148" customFormat="1" ht="24" customHeight="1">
      <c r="A46" s="49" t="s">
        <v>97</v>
      </c>
      <c r="B46" s="6" t="s">
        <v>192</v>
      </c>
      <c r="C46" s="6" t="s">
        <v>201</v>
      </c>
      <c r="D46" s="57">
        <v>11880000</v>
      </c>
      <c r="E46" s="52"/>
      <c r="F46" s="50"/>
      <c r="G46" s="52">
        <v>11880000</v>
      </c>
      <c r="H46" s="52">
        <f>SUM(E46:G46)</f>
        <v>11880000</v>
      </c>
      <c r="I46" s="173" t="s">
        <v>356</v>
      </c>
      <c r="J46" s="149"/>
      <c r="K46" s="149">
        <f>D46-H46</f>
        <v>0</v>
      </c>
      <c r="L46" s="237" t="s">
        <v>270</v>
      </c>
    </row>
    <row r="47" spans="1:12" s="148" customFormat="1" ht="24" customHeight="1">
      <c r="A47" s="49" t="s">
        <v>97</v>
      </c>
      <c r="B47" s="6" t="s">
        <v>193</v>
      </c>
      <c r="C47" s="6" t="s">
        <v>202</v>
      </c>
      <c r="D47" s="57">
        <v>850000</v>
      </c>
      <c r="E47" s="52"/>
      <c r="F47" s="50"/>
      <c r="G47" s="52">
        <v>850000</v>
      </c>
      <c r="H47" s="52">
        <f t="shared" si="5"/>
        <v>850000</v>
      </c>
      <c r="I47" s="173">
        <v>44309</v>
      </c>
      <c r="J47" s="149"/>
      <c r="K47" s="149">
        <f t="shared" si="1"/>
        <v>0</v>
      </c>
      <c r="L47" s="237" t="s">
        <v>270</v>
      </c>
    </row>
    <row r="48" spans="1:12" s="148" customFormat="1" ht="24" customHeight="1">
      <c r="A48" s="49" t="s">
        <v>97</v>
      </c>
      <c r="B48" s="6" t="s">
        <v>194</v>
      </c>
      <c r="C48" s="6" t="s">
        <v>203</v>
      </c>
      <c r="D48" s="57">
        <v>15000000</v>
      </c>
      <c r="E48" s="52"/>
      <c r="F48" s="50"/>
      <c r="G48" s="52">
        <v>15000000</v>
      </c>
      <c r="H48" s="52">
        <f t="shared" si="5"/>
        <v>15000000</v>
      </c>
      <c r="I48" s="173">
        <v>44347</v>
      </c>
      <c r="J48" s="149"/>
      <c r="K48" s="149">
        <f t="shared" si="1"/>
        <v>0</v>
      </c>
      <c r="L48" s="237" t="s">
        <v>270</v>
      </c>
    </row>
    <row r="49" spans="1:12" s="148" customFormat="1" ht="24" customHeight="1">
      <c r="A49" s="49" t="s">
        <v>97</v>
      </c>
      <c r="B49" s="6" t="s">
        <v>195</v>
      </c>
      <c r="C49" s="6" t="s">
        <v>204</v>
      </c>
      <c r="D49" s="57">
        <v>2200000</v>
      </c>
      <c r="E49" s="52"/>
      <c r="F49" s="50"/>
      <c r="G49" s="52">
        <v>2200000</v>
      </c>
      <c r="H49" s="52">
        <f t="shared" si="5"/>
        <v>2200000</v>
      </c>
      <c r="I49" s="173">
        <v>44340</v>
      </c>
      <c r="J49" s="149"/>
      <c r="K49" s="149">
        <f t="shared" si="1"/>
        <v>0</v>
      </c>
      <c r="L49" s="237" t="s">
        <v>270</v>
      </c>
    </row>
    <row r="50" spans="1:12" s="148" customFormat="1" ht="24" customHeight="1">
      <c r="A50" s="49" t="s">
        <v>97</v>
      </c>
      <c r="B50" s="6" t="s">
        <v>196</v>
      </c>
      <c r="C50" s="6" t="s">
        <v>205</v>
      </c>
      <c r="D50" s="57">
        <v>550000</v>
      </c>
      <c r="E50" s="52"/>
      <c r="F50" s="50"/>
      <c r="G50" s="52">
        <v>550000</v>
      </c>
      <c r="H50" s="52">
        <f t="shared" si="5"/>
        <v>550000</v>
      </c>
      <c r="I50" s="173">
        <v>44330</v>
      </c>
      <c r="J50" s="149"/>
      <c r="K50" s="149">
        <f t="shared" si="1"/>
        <v>0</v>
      </c>
      <c r="L50" s="237" t="s">
        <v>270</v>
      </c>
    </row>
    <row r="51" spans="1:12" s="148" customFormat="1" ht="24" customHeight="1">
      <c r="A51" s="49" t="s">
        <v>97</v>
      </c>
      <c r="B51" s="6" t="s">
        <v>197</v>
      </c>
      <c r="C51" s="6" t="s">
        <v>181</v>
      </c>
      <c r="D51" s="57">
        <v>5850000</v>
      </c>
      <c r="E51" s="52"/>
      <c r="F51" s="50"/>
      <c r="G51" s="52">
        <v>5850000</v>
      </c>
      <c r="H51" s="52">
        <f t="shared" si="5"/>
        <v>5850000</v>
      </c>
      <c r="I51" s="173">
        <v>44340</v>
      </c>
      <c r="J51" s="149"/>
      <c r="K51" s="149">
        <f t="shared" si="1"/>
        <v>0</v>
      </c>
      <c r="L51" s="237" t="s">
        <v>270</v>
      </c>
    </row>
    <row r="52" spans="1:12" s="178" customFormat="1" ht="24" hidden="1" customHeight="1">
      <c r="A52" s="163" t="s">
        <v>96</v>
      </c>
      <c r="B52" s="165" t="s">
        <v>221</v>
      </c>
      <c r="C52" s="165" t="s">
        <v>230</v>
      </c>
      <c r="D52" s="179">
        <v>46500000</v>
      </c>
      <c r="E52" s="176"/>
      <c r="F52" s="180"/>
      <c r="G52" s="203"/>
      <c r="H52" s="204">
        <f t="shared" si="5"/>
        <v>0</v>
      </c>
      <c r="I52" s="244"/>
      <c r="J52" s="177"/>
      <c r="K52" s="149">
        <f t="shared" si="1"/>
        <v>46500000</v>
      </c>
    </row>
    <row r="53" spans="1:12" s="148" customFormat="1" ht="24" customHeight="1">
      <c r="A53" s="49" t="s">
        <v>96</v>
      </c>
      <c r="B53" s="6" t="s">
        <v>222</v>
      </c>
      <c r="C53" s="6" t="s">
        <v>183</v>
      </c>
      <c r="D53" s="57">
        <v>1200000</v>
      </c>
      <c r="E53" s="52"/>
      <c r="F53" s="50"/>
      <c r="G53" s="52">
        <v>1200000</v>
      </c>
      <c r="H53" s="52">
        <f t="shared" si="5"/>
        <v>1200000</v>
      </c>
      <c r="I53" s="173">
        <v>44330</v>
      </c>
      <c r="J53" s="149"/>
      <c r="K53" s="149">
        <f t="shared" si="1"/>
        <v>0</v>
      </c>
      <c r="L53" s="237" t="s">
        <v>270</v>
      </c>
    </row>
    <row r="54" spans="1:12" s="148" customFormat="1" ht="24" customHeight="1">
      <c r="A54" s="49" t="s">
        <v>96</v>
      </c>
      <c r="B54" s="6" t="s">
        <v>223</v>
      </c>
      <c r="C54" s="6" t="s">
        <v>146</v>
      </c>
      <c r="D54" s="57">
        <v>1482000</v>
      </c>
      <c r="E54" s="52"/>
      <c r="F54" s="50"/>
      <c r="G54" s="52">
        <v>1482000</v>
      </c>
      <c r="H54" s="52">
        <f t="shared" si="5"/>
        <v>1482000</v>
      </c>
      <c r="I54" s="173">
        <v>44330</v>
      </c>
      <c r="J54" s="149"/>
      <c r="K54" s="149">
        <f t="shared" si="1"/>
        <v>0</v>
      </c>
      <c r="L54" s="237" t="s">
        <v>270</v>
      </c>
    </row>
    <row r="55" spans="1:12" s="148" customFormat="1" ht="24" customHeight="1">
      <c r="A55" s="49" t="s">
        <v>96</v>
      </c>
      <c r="B55" s="6" t="s">
        <v>224</v>
      </c>
      <c r="C55" s="6" t="s">
        <v>231</v>
      </c>
      <c r="D55" s="57">
        <v>80465240</v>
      </c>
      <c r="E55" s="52"/>
      <c r="F55" s="50"/>
      <c r="G55" s="52">
        <v>80465240</v>
      </c>
      <c r="H55" s="52">
        <f t="shared" si="5"/>
        <v>80465240</v>
      </c>
      <c r="I55" s="173">
        <v>44342</v>
      </c>
      <c r="J55" s="149"/>
      <c r="K55" s="149">
        <f t="shared" si="1"/>
        <v>0</v>
      </c>
      <c r="L55" s="237" t="s">
        <v>270</v>
      </c>
    </row>
    <row r="56" spans="1:12" s="148" customFormat="1" ht="24" customHeight="1">
      <c r="A56" s="49" t="s">
        <v>96</v>
      </c>
      <c r="B56" s="6" t="s">
        <v>225</v>
      </c>
      <c r="C56" s="6" t="s">
        <v>232</v>
      </c>
      <c r="D56" s="57">
        <v>1500000</v>
      </c>
      <c r="E56" s="52"/>
      <c r="F56" s="50"/>
      <c r="G56" s="52">
        <v>1500000</v>
      </c>
      <c r="H56" s="52">
        <f t="shared" si="5"/>
        <v>1500000</v>
      </c>
      <c r="I56" s="173">
        <v>44376</v>
      </c>
      <c r="J56" s="149"/>
      <c r="K56" s="149">
        <f t="shared" si="1"/>
        <v>0</v>
      </c>
      <c r="L56" s="237" t="s">
        <v>270</v>
      </c>
    </row>
    <row r="57" spans="1:12" s="148" customFormat="1" ht="24" customHeight="1">
      <c r="A57" s="49" t="s">
        <v>96</v>
      </c>
      <c r="B57" s="6" t="s">
        <v>216</v>
      </c>
      <c r="C57" s="6" t="s">
        <v>181</v>
      </c>
      <c r="D57" s="57">
        <v>2475000</v>
      </c>
      <c r="E57" s="52"/>
      <c r="F57" s="50"/>
      <c r="G57" s="52">
        <v>2475000</v>
      </c>
      <c r="H57" s="52">
        <f t="shared" si="5"/>
        <v>2475000</v>
      </c>
      <c r="I57" s="173">
        <v>44340</v>
      </c>
      <c r="J57" s="149"/>
      <c r="K57" s="149">
        <f t="shared" si="1"/>
        <v>0</v>
      </c>
      <c r="L57" s="237" t="s">
        <v>270</v>
      </c>
    </row>
    <row r="58" spans="1:12" s="178" customFormat="1" ht="24" hidden="1" customHeight="1">
      <c r="A58" s="163" t="s">
        <v>96</v>
      </c>
      <c r="B58" s="165" t="s">
        <v>226</v>
      </c>
      <c r="C58" s="165" t="s">
        <v>233</v>
      </c>
      <c r="D58" s="179">
        <v>26505000</v>
      </c>
      <c r="E58" s="176"/>
      <c r="F58" s="180"/>
      <c r="G58" s="203"/>
      <c r="H58" s="203">
        <f t="shared" si="5"/>
        <v>0</v>
      </c>
      <c r="I58" s="244"/>
      <c r="J58" s="177"/>
      <c r="K58" s="149">
        <f t="shared" si="1"/>
        <v>26505000</v>
      </c>
    </row>
    <row r="59" spans="1:12" s="148" customFormat="1" ht="24" customHeight="1">
      <c r="A59" s="49" t="s">
        <v>96</v>
      </c>
      <c r="B59" s="6" t="s">
        <v>227</v>
      </c>
      <c r="C59" s="6" t="s">
        <v>234</v>
      </c>
      <c r="D59" s="57">
        <v>1900000</v>
      </c>
      <c r="E59" s="52"/>
      <c r="F59" s="50"/>
      <c r="G59" s="52">
        <v>1900000</v>
      </c>
      <c r="H59" s="52">
        <f t="shared" si="5"/>
        <v>1900000</v>
      </c>
      <c r="I59" s="173">
        <v>44347</v>
      </c>
      <c r="J59" s="149"/>
      <c r="K59" s="149">
        <f t="shared" si="1"/>
        <v>0</v>
      </c>
      <c r="L59" s="237" t="s">
        <v>270</v>
      </c>
    </row>
    <row r="60" spans="1:12" s="148" customFormat="1" ht="24" customHeight="1">
      <c r="A60" s="49" t="s">
        <v>96</v>
      </c>
      <c r="B60" s="6" t="s">
        <v>228</v>
      </c>
      <c r="C60" s="6" t="s">
        <v>235</v>
      </c>
      <c r="D60" s="57">
        <v>1800000</v>
      </c>
      <c r="E60" s="52"/>
      <c r="F60" s="50"/>
      <c r="G60" s="52">
        <v>1800000</v>
      </c>
      <c r="H60" s="52">
        <f t="shared" si="5"/>
        <v>1800000</v>
      </c>
      <c r="I60" s="173">
        <v>44356</v>
      </c>
      <c r="J60" s="149"/>
      <c r="K60" s="149">
        <f t="shared" si="1"/>
        <v>0</v>
      </c>
      <c r="L60" s="237" t="s">
        <v>270</v>
      </c>
    </row>
    <row r="61" spans="1:12" s="148" customFormat="1" ht="24" customHeight="1">
      <c r="A61" s="51" t="s">
        <v>96</v>
      </c>
      <c r="B61" s="6" t="s">
        <v>229</v>
      </c>
      <c r="C61" s="6" t="s">
        <v>111</v>
      </c>
      <c r="D61" s="57">
        <v>4734430</v>
      </c>
      <c r="E61" s="52"/>
      <c r="F61" s="50">
        <v>873920</v>
      </c>
      <c r="G61" s="52"/>
      <c r="H61" s="52">
        <f t="shared" si="5"/>
        <v>873920</v>
      </c>
      <c r="I61" s="173" t="s">
        <v>369</v>
      </c>
      <c r="J61" s="149"/>
      <c r="K61" s="149">
        <f t="shared" si="1"/>
        <v>3860510</v>
      </c>
    </row>
    <row r="62" spans="1:12" s="148" customFormat="1" ht="24" customHeight="1">
      <c r="A62" s="49" t="s">
        <v>96</v>
      </c>
      <c r="B62" s="134" t="s">
        <v>268</v>
      </c>
      <c r="C62" s="6" t="s">
        <v>269</v>
      </c>
      <c r="D62" s="57">
        <v>4100000</v>
      </c>
      <c r="E62" s="52"/>
      <c r="F62" s="50"/>
      <c r="G62" s="52">
        <v>4100000</v>
      </c>
      <c r="H62" s="52">
        <f t="shared" si="5"/>
        <v>4100000</v>
      </c>
      <c r="I62" s="173">
        <v>44372</v>
      </c>
      <c r="J62" s="149"/>
      <c r="K62" s="149">
        <f t="shared" si="1"/>
        <v>0</v>
      </c>
      <c r="L62" s="237" t="s">
        <v>270</v>
      </c>
    </row>
    <row r="63" spans="1:12" s="148" customFormat="1" ht="24" customHeight="1">
      <c r="A63" s="49" t="s">
        <v>96</v>
      </c>
      <c r="B63" s="6" t="s">
        <v>266</v>
      </c>
      <c r="C63" s="6" t="s">
        <v>166</v>
      </c>
      <c r="D63" s="57">
        <v>570060</v>
      </c>
      <c r="E63" s="52">
        <v>570060</v>
      </c>
      <c r="F63" s="50"/>
      <c r="G63" s="52"/>
      <c r="H63" s="52">
        <f t="shared" si="5"/>
        <v>570060</v>
      </c>
      <c r="I63" s="173">
        <v>44361</v>
      </c>
      <c r="J63" s="149"/>
      <c r="K63" s="149">
        <f t="shared" si="1"/>
        <v>0</v>
      </c>
      <c r="L63" s="237" t="s">
        <v>270</v>
      </c>
    </row>
    <row r="64" spans="1:12" s="148" customFormat="1" ht="24" customHeight="1">
      <c r="A64" s="49" t="s">
        <v>96</v>
      </c>
      <c r="B64" s="6" t="s">
        <v>267</v>
      </c>
      <c r="C64" s="6" t="s">
        <v>166</v>
      </c>
      <c r="D64" s="57">
        <v>2593930</v>
      </c>
      <c r="E64" s="52">
        <v>2593930</v>
      </c>
      <c r="F64" s="50"/>
      <c r="G64" s="52"/>
      <c r="H64" s="52">
        <f t="shared" si="5"/>
        <v>2593930</v>
      </c>
      <c r="I64" s="173">
        <v>44365</v>
      </c>
      <c r="J64" s="149"/>
      <c r="K64" s="149">
        <f t="shared" si="1"/>
        <v>0</v>
      </c>
      <c r="L64" s="237" t="s">
        <v>270</v>
      </c>
    </row>
    <row r="65" spans="1:12" s="148" customFormat="1" ht="24" customHeight="1">
      <c r="A65" s="49" t="s">
        <v>96</v>
      </c>
      <c r="B65" s="6" t="s">
        <v>220</v>
      </c>
      <c r="C65" s="6" t="s">
        <v>166</v>
      </c>
      <c r="D65" s="57">
        <v>1172290</v>
      </c>
      <c r="E65" s="52">
        <v>1172290</v>
      </c>
      <c r="F65" s="50"/>
      <c r="G65" s="52"/>
      <c r="H65" s="52">
        <f t="shared" si="5"/>
        <v>1172290</v>
      </c>
      <c r="I65" s="173">
        <v>44372</v>
      </c>
      <c r="J65" s="149"/>
      <c r="K65" s="149">
        <f t="shared" si="1"/>
        <v>0</v>
      </c>
      <c r="L65" s="237" t="s">
        <v>270</v>
      </c>
    </row>
    <row r="66" spans="1:12" s="148" customFormat="1" ht="24" customHeight="1">
      <c r="A66" s="51" t="s">
        <v>96</v>
      </c>
      <c r="B66" s="6" t="s">
        <v>261</v>
      </c>
      <c r="C66" s="6" t="s">
        <v>262</v>
      </c>
      <c r="D66" s="57">
        <v>1434000</v>
      </c>
      <c r="E66" s="52"/>
      <c r="F66" s="50"/>
      <c r="G66" s="52">
        <v>1434000</v>
      </c>
      <c r="H66" s="52">
        <f t="shared" si="5"/>
        <v>1434000</v>
      </c>
      <c r="I66" s="173" t="s">
        <v>358</v>
      </c>
      <c r="J66" s="149"/>
      <c r="K66" s="149">
        <f t="shared" si="1"/>
        <v>0</v>
      </c>
      <c r="L66" s="237" t="s">
        <v>270</v>
      </c>
    </row>
    <row r="67" spans="1:12" s="148" customFormat="1" ht="24" customHeight="1">
      <c r="A67" s="51" t="s">
        <v>96</v>
      </c>
      <c r="B67" s="6" t="s">
        <v>103</v>
      </c>
      <c r="C67" s="6" t="s">
        <v>143</v>
      </c>
      <c r="D67" s="57">
        <v>8370000</v>
      </c>
      <c r="E67" s="52"/>
      <c r="F67" s="50"/>
      <c r="G67" s="52">
        <v>8370000</v>
      </c>
      <c r="H67" s="52">
        <f t="shared" si="5"/>
        <v>8370000</v>
      </c>
      <c r="I67" s="173" t="s">
        <v>362</v>
      </c>
      <c r="J67" s="149"/>
      <c r="K67" s="149">
        <f t="shared" si="1"/>
        <v>0</v>
      </c>
      <c r="L67" s="237" t="s">
        <v>270</v>
      </c>
    </row>
    <row r="68" spans="1:12" s="178" customFormat="1" ht="24" hidden="1" customHeight="1">
      <c r="A68" s="169" t="s">
        <v>96</v>
      </c>
      <c r="B68" s="165" t="s">
        <v>343</v>
      </c>
      <c r="C68" s="165" t="s">
        <v>348</v>
      </c>
      <c r="D68" s="179">
        <v>405000000</v>
      </c>
      <c r="E68" s="176"/>
      <c r="F68" s="180"/>
      <c r="G68" s="203"/>
      <c r="H68" s="203">
        <f t="shared" si="5"/>
        <v>0</v>
      </c>
      <c r="I68" s="244"/>
      <c r="J68" s="177"/>
      <c r="K68" s="177">
        <f t="shared" si="1"/>
        <v>405000000</v>
      </c>
    </row>
    <row r="69" spans="1:12" s="148" customFormat="1" ht="24" customHeight="1">
      <c r="A69" s="51" t="s">
        <v>96</v>
      </c>
      <c r="B69" s="6" t="s">
        <v>193</v>
      </c>
      <c r="C69" s="6" t="s">
        <v>202</v>
      </c>
      <c r="D69" s="57">
        <v>880000</v>
      </c>
      <c r="E69" s="52"/>
      <c r="F69" s="50"/>
      <c r="G69" s="52">
        <v>880000</v>
      </c>
      <c r="H69" s="52">
        <f t="shared" si="5"/>
        <v>880000</v>
      </c>
      <c r="I69" s="173" t="s">
        <v>367</v>
      </c>
      <c r="J69" s="149"/>
      <c r="K69" s="149">
        <f t="shared" si="1"/>
        <v>0</v>
      </c>
      <c r="L69" s="237" t="s">
        <v>270</v>
      </c>
    </row>
    <row r="70" spans="1:12" s="178" customFormat="1" ht="24" hidden="1" customHeight="1">
      <c r="A70" s="169" t="s">
        <v>96</v>
      </c>
      <c r="B70" s="165" t="s">
        <v>344</v>
      </c>
      <c r="C70" s="165" t="s">
        <v>349</v>
      </c>
      <c r="D70" s="179">
        <v>2800000</v>
      </c>
      <c r="E70" s="176"/>
      <c r="F70" s="180"/>
      <c r="G70" s="203"/>
      <c r="H70" s="203">
        <f t="shared" si="5"/>
        <v>0</v>
      </c>
      <c r="I70" s="244"/>
      <c r="J70" s="177"/>
      <c r="K70" s="177">
        <f t="shared" si="1"/>
        <v>2800000</v>
      </c>
    </row>
    <row r="71" spans="1:12" s="178" customFormat="1" ht="24" hidden="1" customHeight="1">
      <c r="A71" s="169" t="s">
        <v>96</v>
      </c>
      <c r="B71" s="165" t="s">
        <v>345</v>
      </c>
      <c r="C71" s="165" t="s">
        <v>350</v>
      </c>
      <c r="D71" s="179">
        <v>744000</v>
      </c>
      <c r="E71" s="176"/>
      <c r="F71" s="180"/>
      <c r="G71" s="203"/>
      <c r="H71" s="203">
        <f t="shared" si="5"/>
        <v>0</v>
      </c>
      <c r="I71" s="244"/>
      <c r="J71" s="177"/>
      <c r="K71" s="177">
        <f t="shared" si="1"/>
        <v>744000</v>
      </c>
    </row>
    <row r="72" spans="1:12" s="178" customFormat="1" ht="24" hidden="1" customHeight="1">
      <c r="A72" s="169" t="s">
        <v>96</v>
      </c>
      <c r="B72" s="165" t="s">
        <v>346</v>
      </c>
      <c r="C72" s="165" t="s">
        <v>180</v>
      </c>
      <c r="D72" s="179">
        <v>8064100</v>
      </c>
      <c r="E72" s="176"/>
      <c r="F72" s="180"/>
      <c r="G72" s="203"/>
      <c r="H72" s="203">
        <f t="shared" si="5"/>
        <v>0</v>
      </c>
      <c r="I72" s="244"/>
      <c r="J72" s="177"/>
      <c r="K72" s="177">
        <f t="shared" si="1"/>
        <v>8064100</v>
      </c>
    </row>
    <row r="73" spans="1:12" s="148" customFormat="1" ht="24" customHeight="1">
      <c r="A73" s="51" t="s">
        <v>96</v>
      </c>
      <c r="B73" s="6" t="s">
        <v>347</v>
      </c>
      <c r="C73" s="6" t="s">
        <v>166</v>
      </c>
      <c r="D73" s="57">
        <v>2513500</v>
      </c>
      <c r="E73" s="52">
        <v>2513500</v>
      </c>
      <c r="F73" s="50"/>
      <c r="G73" s="52"/>
      <c r="H73" s="52">
        <f t="shared" si="5"/>
        <v>2513500</v>
      </c>
      <c r="I73" s="173" t="s">
        <v>368</v>
      </c>
      <c r="J73" s="149"/>
      <c r="K73" s="149">
        <f t="shared" si="1"/>
        <v>0</v>
      </c>
      <c r="L73" s="237" t="s">
        <v>270</v>
      </c>
    </row>
    <row r="74" spans="1:12" s="178" customFormat="1" ht="24" hidden="1" customHeight="1">
      <c r="A74" s="169" t="s">
        <v>353</v>
      </c>
      <c r="B74" s="165" t="s">
        <v>157</v>
      </c>
      <c r="C74" s="165" t="s">
        <v>355</v>
      </c>
      <c r="D74" s="179">
        <v>2400000</v>
      </c>
      <c r="E74" s="176"/>
      <c r="F74" s="180"/>
      <c r="G74" s="203"/>
      <c r="H74" s="203">
        <f t="shared" si="5"/>
        <v>0</v>
      </c>
      <c r="I74" s="244"/>
      <c r="J74" s="177"/>
      <c r="K74" s="177">
        <f t="shared" si="1"/>
        <v>2400000</v>
      </c>
    </row>
    <row r="75" spans="1:12" s="148" customFormat="1" ht="24" customHeight="1">
      <c r="A75" s="51"/>
      <c r="B75" s="66" t="s">
        <v>135</v>
      </c>
      <c r="C75" s="6"/>
      <c r="D75" s="57"/>
      <c r="E75" s="52"/>
      <c r="F75" s="50"/>
      <c r="G75" s="52"/>
      <c r="H75" s="52"/>
      <c r="I75" s="173"/>
      <c r="J75" s="149"/>
      <c r="K75" s="149"/>
    </row>
    <row r="76" spans="1:12" s="148" customFormat="1" ht="24" customHeight="1">
      <c r="A76" s="51"/>
      <c r="B76" s="6"/>
      <c r="C76" s="6"/>
      <c r="D76" s="57"/>
      <c r="E76" s="52"/>
      <c r="F76" s="50"/>
      <c r="G76" s="52"/>
      <c r="H76" s="52"/>
      <c r="I76" s="173"/>
      <c r="J76" s="149"/>
      <c r="K76" s="149"/>
    </row>
    <row r="77" spans="1:12" s="148" customFormat="1" ht="24" customHeight="1">
      <c r="A77" s="51"/>
      <c r="B77" s="6"/>
      <c r="C77" s="6"/>
      <c r="D77" s="57"/>
      <c r="E77" s="52"/>
      <c r="F77" s="50"/>
      <c r="G77" s="52"/>
      <c r="H77" s="52"/>
      <c r="I77" s="173"/>
      <c r="J77" s="149"/>
      <c r="K77" s="149"/>
    </row>
    <row r="78" spans="1:12" s="148" customFormat="1" ht="24" customHeight="1">
      <c r="A78" s="51"/>
      <c r="B78" s="6"/>
      <c r="C78" s="6"/>
      <c r="D78" s="57"/>
      <c r="E78" s="52"/>
      <c r="F78" s="50"/>
      <c r="G78" s="52"/>
      <c r="H78" s="52"/>
      <c r="I78" s="173"/>
      <c r="J78" s="149"/>
      <c r="K78" s="149"/>
    </row>
    <row r="79" spans="1:12" s="148" customFormat="1" ht="24" customHeight="1">
      <c r="A79" s="51"/>
      <c r="B79" s="6"/>
      <c r="C79" s="6"/>
      <c r="D79" s="57"/>
      <c r="E79" s="52"/>
      <c r="F79" s="50"/>
      <c r="G79" s="52"/>
      <c r="H79" s="52"/>
      <c r="I79" s="173"/>
      <c r="J79" s="149"/>
      <c r="K79" s="149"/>
    </row>
    <row r="80" spans="1:12" s="148" customFormat="1" ht="24" customHeight="1">
      <c r="A80" s="49"/>
      <c r="B80" s="66"/>
      <c r="C80" s="53"/>
      <c r="D80" s="57"/>
      <c r="E80" s="52"/>
      <c r="F80" s="50"/>
      <c r="G80" s="52"/>
      <c r="H80" s="52">
        <f t="shared" si="5"/>
        <v>0</v>
      </c>
      <c r="I80" s="173"/>
      <c r="J80" s="149"/>
      <c r="K80" s="149">
        <f t="shared" si="1"/>
        <v>0</v>
      </c>
    </row>
    <row r="81" spans="1:11" s="148" customFormat="1" ht="24" customHeight="1">
      <c r="A81" s="49"/>
      <c r="B81" s="6"/>
      <c r="C81" s="53"/>
      <c r="D81" s="57"/>
      <c r="E81" s="52"/>
      <c r="F81" s="50"/>
      <c r="G81" s="52"/>
      <c r="H81" s="52">
        <f t="shared" si="5"/>
        <v>0</v>
      </c>
      <c r="I81" s="173"/>
      <c r="J81" s="149"/>
      <c r="K81" s="149">
        <f t="shared" si="1"/>
        <v>0</v>
      </c>
    </row>
    <row r="82" spans="1:11" s="148" customFormat="1" ht="24" customHeight="1">
      <c r="A82" s="51"/>
      <c r="B82" s="6"/>
      <c r="C82" s="53"/>
      <c r="D82" s="57"/>
      <c r="E82" s="52"/>
      <c r="F82" s="50"/>
      <c r="G82" s="52"/>
      <c r="H82" s="52">
        <f t="shared" si="5"/>
        <v>0</v>
      </c>
      <c r="I82" s="173"/>
      <c r="J82" s="149"/>
      <c r="K82" s="149">
        <f t="shared" si="1"/>
        <v>0</v>
      </c>
    </row>
    <row r="83" spans="1:11" s="148" customFormat="1" ht="24" customHeight="1">
      <c r="A83" s="98"/>
      <c r="B83" s="134"/>
      <c r="C83" s="100"/>
      <c r="D83" s="101"/>
      <c r="E83" s="102"/>
      <c r="F83" s="108"/>
      <c r="G83" s="102"/>
      <c r="H83" s="52">
        <f t="shared" si="5"/>
        <v>0</v>
      </c>
      <c r="I83" s="173"/>
      <c r="J83" s="149"/>
      <c r="K83" s="149">
        <f t="shared" si="1"/>
        <v>0</v>
      </c>
    </row>
  </sheetData>
  <autoFilter ref="A3:M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82:H89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zoomScaleNormal="100" workbookViewId="0">
      <selection activeCell="A3" sqref="A3:A9"/>
    </sheetView>
  </sheetViews>
  <sheetFormatPr defaultRowHeight="24" customHeight="1"/>
  <cols>
    <col min="1" max="1" width="14.5546875" style="87" customWidth="1"/>
    <col min="2" max="2" width="17.21875" style="87" customWidth="1"/>
    <col min="3" max="3" width="19.109375" style="87" customWidth="1"/>
    <col min="4" max="4" width="18" style="87" customWidth="1"/>
    <col min="5" max="5" width="23.77734375" style="87" customWidth="1"/>
    <col min="6" max="16384" width="8.88671875" style="113"/>
  </cols>
  <sheetData>
    <row r="1" spans="1:5" s="114" customFormat="1" ht="36" customHeight="1">
      <c r="A1" s="71" t="s">
        <v>19</v>
      </c>
      <c r="B1" s="71"/>
      <c r="C1" s="71"/>
      <c r="D1" s="71"/>
      <c r="E1" s="71"/>
    </row>
    <row r="2" spans="1:5" s="76" customFormat="1" ht="24" customHeight="1" thickBot="1">
      <c r="A2" s="72" t="s">
        <v>99</v>
      </c>
      <c r="B2" s="73"/>
      <c r="C2" s="74"/>
      <c r="D2" s="74"/>
      <c r="E2" s="75" t="s">
        <v>89</v>
      </c>
    </row>
    <row r="3" spans="1:5" s="78" customFormat="1" ht="24" customHeight="1" thickTop="1">
      <c r="A3" s="256" t="s">
        <v>48</v>
      </c>
      <c r="B3" s="77" t="s">
        <v>49</v>
      </c>
      <c r="C3" s="259" t="s">
        <v>343</v>
      </c>
      <c r="D3" s="260"/>
      <c r="E3" s="261"/>
    </row>
    <row r="4" spans="1:5" s="78" customFormat="1" ht="24" customHeight="1">
      <c r="A4" s="257"/>
      <c r="B4" s="79" t="s">
        <v>50</v>
      </c>
      <c r="C4" s="80">
        <v>450000000</v>
      </c>
      <c r="D4" s="81" t="s">
        <v>84</v>
      </c>
      <c r="E4" s="82" t="s">
        <v>414</v>
      </c>
    </row>
    <row r="5" spans="1:5" s="78" customFormat="1" ht="24" customHeight="1">
      <c r="A5" s="257"/>
      <c r="B5" s="79" t="s">
        <v>51</v>
      </c>
      <c r="C5" s="83">
        <v>0.9</v>
      </c>
      <c r="D5" s="81" t="s">
        <v>30</v>
      </c>
      <c r="E5" s="82">
        <v>405000000</v>
      </c>
    </row>
    <row r="6" spans="1:5" s="78" customFormat="1" ht="24" customHeight="1">
      <c r="A6" s="257"/>
      <c r="B6" s="79" t="s">
        <v>29</v>
      </c>
      <c r="C6" s="95">
        <v>44378</v>
      </c>
      <c r="D6" s="81" t="s">
        <v>83</v>
      </c>
      <c r="E6" s="117" t="s">
        <v>390</v>
      </c>
    </row>
    <row r="7" spans="1:5" s="78" customFormat="1" ht="24" customHeight="1">
      <c r="A7" s="257"/>
      <c r="B7" s="79" t="s">
        <v>52</v>
      </c>
      <c r="C7" s="115" t="s">
        <v>374</v>
      </c>
      <c r="D7" s="81" t="s">
        <v>53</v>
      </c>
      <c r="E7" s="84" t="s">
        <v>415</v>
      </c>
    </row>
    <row r="8" spans="1:5" s="78" customFormat="1" ht="24" customHeight="1">
      <c r="A8" s="257"/>
      <c r="B8" s="79" t="s">
        <v>54</v>
      </c>
      <c r="C8" s="116" t="s">
        <v>132</v>
      </c>
      <c r="D8" s="81" t="s">
        <v>32</v>
      </c>
      <c r="E8" s="118" t="s">
        <v>348</v>
      </c>
    </row>
    <row r="9" spans="1:5" s="78" customFormat="1" ht="24" customHeight="1" thickBot="1">
      <c r="A9" s="258"/>
      <c r="B9" s="85" t="s">
        <v>55</v>
      </c>
      <c r="C9" s="94" t="s">
        <v>416</v>
      </c>
      <c r="D9" s="86" t="s">
        <v>56</v>
      </c>
      <c r="E9" s="119" t="s">
        <v>375</v>
      </c>
    </row>
    <row r="10" spans="1:5" s="78" customFormat="1" ht="24" customHeight="1" thickTop="1">
      <c r="A10" s="256" t="s">
        <v>48</v>
      </c>
      <c r="B10" s="77" t="s">
        <v>49</v>
      </c>
      <c r="C10" s="259" t="s">
        <v>193</v>
      </c>
      <c r="D10" s="260"/>
      <c r="E10" s="261"/>
    </row>
    <row r="11" spans="1:5" s="78" customFormat="1" ht="24" customHeight="1">
      <c r="A11" s="257"/>
      <c r="B11" s="79" t="s">
        <v>50</v>
      </c>
      <c r="C11" s="80">
        <v>900000</v>
      </c>
      <c r="D11" s="81" t="s">
        <v>84</v>
      </c>
      <c r="E11" s="82" t="s">
        <v>417</v>
      </c>
    </row>
    <row r="12" spans="1:5" s="78" customFormat="1" ht="24" customHeight="1">
      <c r="A12" s="257"/>
      <c r="B12" s="79" t="s">
        <v>51</v>
      </c>
      <c r="C12" s="83">
        <v>0.97777777777777775</v>
      </c>
      <c r="D12" s="81" t="s">
        <v>30</v>
      </c>
      <c r="E12" s="82">
        <v>880000</v>
      </c>
    </row>
    <row r="13" spans="1:5" s="78" customFormat="1" ht="24" customHeight="1">
      <c r="A13" s="257"/>
      <c r="B13" s="79" t="s">
        <v>29</v>
      </c>
      <c r="C13" s="95">
        <v>44384</v>
      </c>
      <c r="D13" s="81" t="s">
        <v>83</v>
      </c>
      <c r="E13" s="117" t="s">
        <v>391</v>
      </c>
    </row>
    <row r="14" spans="1:5" s="78" customFormat="1" ht="24" customHeight="1">
      <c r="A14" s="257"/>
      <c r="B14" s="79" t="s">
        <v>52</v>
      </c>
      <c r="C14" s="115" t="s">
        <v>377</v>
      </c>
      <c r="D14" s="81" t="s">
        <v>53</v>
      </c>
      <c r="E14" s="84">
        <v>44387</v>
      </c>
    </row>
    <row r="15" spans="1:5" s="78" customFormat="1" ht="24" customHeight="1">
      <c r="A15" s="257"/>
      <c r="B15" s="79" t="s">
        <v>54</v>
      </c>
      <c r="C15" s="116" t="s">
        <v>132</v>
      </c>
      <c r="D15" s="81" t="s">
        <v>32</v>
      </c>
      <c r="E15" s="118" t="s">
        <v>202</v>
      </c>
    </row>
    <row r="16" spans="1:5" s="78" customFormat="1" ht="24" customHeight="1" thickBot="1">
      <c r="A16" s="258"/>
      <c r="B16" s="85" t="s">
        <v>55</v>
      </c>
      <c r="C16" s="94" t="s">
        <v>418</v>
      </c>
      <c r="D16" s="86" t="s">
        <v>56</v>
      </c>
      <c r="E16" s="119" t="s">
        <v>378</v>
      </c>
    </row>
    <row r="17" spans="1:5" s="78" customFormat="1" ht="24" customHeight="1" thickTop="1">
      <c r="A17" s="256" t="s">
        <v>48</v>
      </c>
      <c r="B17" s="77" t="s">
        <v>49</v>
      </c>
      <c r="C17" s="259" t="s">
        <v>344</v>
      </c>
      <c r="D17" s="260"/>
      <c r="E17" s="261"/>
    </row>
    <row r="18" spans="1:5" s="78" customFormat="1" ht="24" customHeight="1">
      <c r="A18" s="257"/>
      <c r="B18" s="79" t="s">
        <v>50</v>
      </c>
      <c r="C18" s="80">
        <v>3000000</v>
      </c>
      <c r="D18" s="81" t="s">
        <v>84</v>
      </c>
      <c r="E18" s="82" t="s">
        <v>419</v>
      </c>
    </row>
    <row r="19" spans="1:5" s="78" customFormat="1" ht="24" customHeight="1">
      <c r="A19" s="257"/>
      <c r="B19" s="79" t="s">
        <v>51</v>
      </c>
      <c r="C19" s="83">
        <v>0.93333333333333335</v>
      </c>
      <c r="D19" s="81" t="s">
        <v>30</v>
      </c>
      <c r="E19" s="82">
        <v>2800000</v>
      </c>
    </row>
    <row r="20" spans="1:5" s="78" customFormat="1" ht="24" customHeight="1">
      <c r="A20" s="257"/>
      <c r="B20" s="79" t="s">
        <v>29</v>
      </c>
      <c r="C20" s="95">
        <v>44385</v>
      </c>
      <c r="D20" s="81" t="s">
        <v>83</v>
      </c>
      <c r="E20" s="117" t="s">
        <v>392</v>
      </c>
    </row>
    <row r="21" spans="1:5" s="78" customFormat="1" ht="24" customHeight="1">
      <c r="A21" s="257"/>
      <c r="B21" s="79" t="s">
        <v>52</v>
      </c>
      <c r="C21" s="115" t="s">
        <v>377</v>
      </c>
      <c r="D21" s="81" t="s">
        <v>53</v>
      </c>
      <c r="E21" s="84" t="s">
        <v>415</v>
      </c>
    </row>
    <row r="22" spans="1:5" s="78" customFormat="1" ht="24" customHeight="1">
      <c r="A22" s="257"/>
      <c r="B22" s="79" t="s">
        <v>54</v>
      </c>
      <c r="C22" s="116" t="s">
        <v>132</v>
      </c>
      <c r="D22" s="81" t="s">
        <v>32</v>
      </c>
      <c r="E22" s="118" t="s">
        <v>349</v>
      </c>
    </row>
    <row r="23" spans="1:5" s="78" customFormat="1" ht="24" customHeight="1" thickBot="1">
      <c r="A23" s="258"/>
      <c r="B23" s="85" t="s">
        <v>55</v>
      </c>
      <c r="C23" s="94" t="s">
        <v>418</v>
      </c>
      <c r="D23" s="86" t="s">
        <v>56</v>
      </c>
      <c r="E23" s="119" t="s">
        <v>381</v>
      </c>
    </row>
    <row r="24" spans="1:5" s="78" customFormat="1" ht="24" customHeight="1" thickTop="1">
      <c r="A24" s="256" t="s">
        <v>48</v>
      </c>
      <c r="B24" s="77" t="s">
        <v>49</v>
      </c>
      <c r="C24" s="259" t="s">
        <v>345</v>
      </c>
      <c r="D24" s="260"/>
      <c r="E24" s="261"/>
    </row>
    <row r="25" spans="1:5" s="78" customFormat="1" ht="24" customHeight="1">
      <c r="A25" s="257"/>
      <c r="B25" s="79" t="s">
        <v>50</v>
      </c>
      <c r="C25" s="80">
        <v>780000</v>
      </c>
      <c r="D25" s="81" t="s">
        <v>84</v>
      </c>
      <c r="E25" s="82" t="s">
        <v>420</v>
      </c>
    </row>
    <row r="26" spans="1:5" s="78" customFormat="1" ht="24" customHeight="1">
      <c r="A26" s="257"/>
      <c r="B26" s="79" t="s">
        <v>51</v>
      </c>
      <c r="C26" s="83">
        <v>0.9538461538461539</v>
      </c>
      <c r="D26" s="81" t="s">
        <v>30</v>
      </c>
      <c r="E26" s="82">
        <v>744000</v>
      </c>
    </row>
    <row r="27" spans="1:5" s="78" customFormat="1" ht="24" customHeight="1">
      <c r="A27" s="257"/>
      <c r="B27" s="79" t="s">
        <v>29</v>
      </c>
      <c r="C27" s="95">
        <v>44391</v>
      </c>
      <c r="D27" s="81" t="s">
        <v>83</v>
      </c>
      <c r="E27" s="117" t="s">
        <v>393</v>
      </c>
    </row>
    <row r="28" spans="1:5" s="78" customFormat="1" ht="24" customHeight="1">
      <c r="A28" s="257"/>
      <c r="B28" s="79" t="s">
        <v>52</v>
      </c>
      <c r="C28" s="115" t="s">
        <v>377</v>
      </c>
      <c r="D28" s="81" t="s">
        <v>53</v>
      </c>
      <c r="E28" s="84" t="s">
        <v>415</v>
      </c>
    </row>
    <row r="29" spans="1:5" s="78" customFormat="1" ht="24" customHeight="1">
      <c r="A29" s="257"/>
      <c r="B29" s="79" t="s">
        <v>54</v>
      </c>
      <c r="C29" s="116" t="s">
        <v>132</v>
      </c>
      <c r="D29" s="81" t="s">
        <v>32</v>
      </c>
      <c r="E29" s="118" t="s">
        <v>350</v>
      </c>
    </row>
    <row r="30" spans="1:5" s="78" customFormat="1" ht="24" customHeight="1" thickBot="1">
      <c r="A30" s="258"/>
      <c r="B30" s="85" t="s">
        <v>55</v>
      </c>
      <c r="C30" s="94" t="s">
        <v>418</v>
      </c>
      <c r="D30" s="86" t="s">
        <v>56</v>
      </c>
      <c r="E30" s="119" t="s">
        <v>383</v>
      </c>
    </row>
    <row r="31" spans="1:5" ht="24" customHeight="1" thickTop="1">
      <c r="A31" s="256" t="s">
        <v>48</v>
      </c>
      <c r="B31" s="77" t="s">
        <v>49</v>
      </c>
      <c r="C31" s="259" t="s">
        <v>346</v>
      </c>
      <c r="D31" s="260"/>
      <c r="E31" s="261"/>
    </row>
    <row r="32" spans="1:5" ht="24" customHeight="1">
      <c r="A32" s="257"/>
      <c r="B32" s="79" t="s">
        <v>50</v>
      </c>
      <c r="C32" s="80">
        <v>8500000</v>
      </c>
      <c r="D32" s="81" t="s">
        <v>84</v>
      </c>
      <c r="E32" s="82" t="s">
        <v>421</v>
      </c>
    </row>
    <row r="33" spans="1:5" ht="24" customHeight="1">
      <c r="A33" s="257"/>
      <c r="B33" s="79" t="s">
        <v>51</v>
      </c>
      <c r="C33" s="83">
        <v>0.94871764705882355</v>
      </c>
      <c r="D33" s="81" t="s">
        <v>30</v>
      </c>
      <c r="E33" s="82">
        <v>8064100</v>
      </c>
    </row>
    <row r="34" spans="1:5" ht="24" customHeight="1">
      <c r="A34" s="257"/>
      <c r="B34" s="79" t="s">
        <v>29</v>
      </c>
      <c r="C34" s="95">
        <v>44393</v>
      </c>
      <c r="D34" s="81" t="s">
        <v>83</v>
      </c>
      <c r="E34" s="117" t="s">
        <v>394</v>
      </c>
    </row>
    <row r="35" spans="1:5" ht="24" customHeight="1">
      <c r="A35" s="257"/>
      <c r="B35" s="79" t="s">
        <v>52</v>
      </c>
      <c r="C35" s="115" t="s">
        <v>377</v>
      </c>
      <c r="D35" s="81" t="s">
        <v>53</v>
      </c>
      <c r="E35" s="84" t="s">
        <v>351</v>
      </c>
    </row>
    <row r="36" spans="1:5" ht="24" customHeight="1">
      <c r="A36" s="257"/>
      <c r="B36" s="79" t="s">
        <v>54</v>
      </c>
      <c r="C36" s="116" t="s">
        <v>132</v>
      </c>
      <c r="D36" s="81" t="s">
        <v>32</v>
      </c>
      <c r="E36" s="118" t="s">
        <v>180</v>
      </c>
    </row>
    <row r="37" spans="1:5" ht="24" customHeight="1" thickBot="1">
      <c r="A37" s="258"/>
      <c r="B37" s="85" t="s">
        <v>55</v>
      </c>
      <c r="C37" s="94" t="s">
        <v>418</v>
      </c>
      <c r="D37" s="86" t="s">
        <v>56</v>
      </c>
      <c r="E37" s="119" t="s">
        <v>385</v>
      </c>
    </row>
    <row r="38" spans="1:5" ht="24" customHeight="1" thickTop="1">
      <c r="A38" s="256" t="s">
        <v>48</v>
      </c>
      <c r="B38" s="77" t="s">
        <v>49</v>
      </c>
      <c r="C38" s="259" t="s">
        <v>347</v>
      </c>
      <c r="D38" s="260"/>
      <c r="E38" s="261"/>
    </row>
    <row r="39" spans="1:5" ht="24" customHeight="1">
      <c r="A39" s="257"/>
      <c r="B39" s="79" t="s">
        <v>50</v>
      </c>
      <c r="C39" s="80">
        <v>2700000</v>
      </c>
      <c r="D39" s="81" t="s">
        <v>84</v>
      </c>
      <c r="E39" s="82" t="s">
        <v>420</v>
      </c>
    </row>
    <row r="40" spans="1:5" ht="24" customHeight="1">
      <c r="A40" s="257"/>
      <c r="B40" s="79" t="s">
        <v>51</v>
      </c>
      <c r="C40" s="83">
        <v>0.93092592592592593</v>
      </c>
      <c r="D40" s="81" t="s">
        <v>30</v>
      </c>
      <c r="E40" s="82">
        <v>2513500</v>
      </c>
    </row>
    <row r="41" spans="1:5" ht="24" customHeight="1">
      <c r="A41" s="257"/>
      <c r="B41" s="79" t="s">
        <v>29</v>
      </c>
      <c r="C41" s="95">
        <v>44404</v>
      </c>
      <c r="D41" s="81" t="s">
        <v>83</v>
      </c>
      <c r="E41" s="117" t="s">
        <v>395</v>
      </c>
    </row>
    <row r="42" spans="1:5" ht="24" customHeight="1">
      <c r="A42" s="257"/>
      <c r="B42" s="79" t="s">
        <v>52</v>
      </c>
      <c r="C42" s="115" t="s">
        <v>271</v>
      </c>
      <c r="D42" s="81" t="s">
        <v>53</v>
      </c>
      <c r="E42" s="84" t="s">
        <v>415</v>
      </c>
    </row>
    <row r="43" spans="1:5" ht="24" customHeight="1">
      <c r="A43" s="257"/>
      <c r="B43" s="79" t="s">
        <v>54</v>
      </c>
      <c r="C43" s="116" t="s">
        <v>131</v>
      </c>
      <c r="D43" s="81" t="s">
        <v>32</v>
      </c>
      <c r="E43" s="118" t="s">
        <v>166</v>
      </c>
    </row>
    <row r="44" spans="1:5" ht="24" customHeight="1" thickBot="1">
      <c r="A44" s="258"/>
      <c r="B44" s="85" t="s">
        <v>55</v>
      </c>
      <c r="C44" s="94" t="s">
        <v>422</v>
      </c>
      <c r="D44" s="86" t="s">
        <v>56</v>
      </c>
      <c r="E44" s="119" t="s">
        <v>272</v>
      </c>
    </row>
    <row r="45" spans="1:5" ht="24" customHeight="1" thickTop="1">
      <c r="A45" s="256" t="s">
        <v>48</v>
      </c>
      <c r="B45" s="77" t="s">
        <v>49</v>
      </c>
      <c r="C45" s="259" t="s">
        <v>157</v>
      </c>
      <c r="D45" s="260"/>
      <c r="E45" s="261"/>
    </row>
    <row r="46" spans="1:5" ht="24" customHeight="1">
      <c r="A46" s="257"/>
      <c r="B46" s="79" t="s">
        <v>50</v>
      </c>
      <c r="C46" s="80">
        <v>2640000</v>
      </c>
      <c r="D46" s="81" t="s">
        <v>84</v>
      </c>
      <c r="E46" s="82" t="s">
        <v>423</v>
      </c>
    </row>
    <row r="47" spans="1:5" ht="24" customHeight="1">
      <c r="A47" s="257"/>
      <c r="B47" s="79" t="s">
        <v>51</v>
      </c>
      <c r="C47" s="83">
        <v>0.90909090909090906</v>
      </c>
      <c r="D47" s="81" t="s">
        <v>30</v>
      </c>
      <c r="E47" s="82">
        <v>2400000</v>
      </c>
    </row>
    <row r="48" spans="1:5" ht="24" customHeight="1">
      <c r="A48" s="257"/>
      <c r="B48" s="79" t="s">
        <v>29</v>
      </c>
      <c r="C48" s="95">
        <v>44407</v>
      </c>
      <c r="D48" s="81" t="s">
        <v>83</v>
      </c>
      <c r="E48" s="117" t="s">
        <v>396</v>
      </c>
    </row>
    <row r="49" spans="1:5" ht="24" customHeight="1">
      <c r="A49" s="257"/>
      <c r="B49" s="79" t="s">
        <v>52</v>
      </c>
      <c r="C49" s="115" t="s">
        <v>377</v>
      </c>
      <c r="D49" s="81" t="s">
        <v>53</v>
      </c>
      <c r="E49" s="84" t="s">
        <v>415</v>
      </c>
    </row>
    <row r="50" spans="1:5" ht="24" customHeight="1">
      <c r="A50" s="257"/>
      <c r="B50" s="79" t="s">
        <v>54</v>
      </c>
      <c r="C50" s="116" t="s">
        <v>132</v>
      </c>
      <c r="D50" s="81" t="s">
        <v>32</v>
      </c>
      <c r="E50" s="118" t="s">
        <v>355</v>
      </c>
    </row>
    <row r="51" spans="1:5" ht="24" customHeight="1" thickBot="1">
      <c r="A51" s="258"/>
      <c r="B51" s="85" t="s">
        <v>55</v>
      </c>
      <c r="C51" s="94" t="s">
        <v>418</v>
      </c>
      <c r="D51" s="86" t="s">
        <v>56</v>
      </c>
      <c r="E51" s="119" t="s">
        <v>388</v>
      </c>
    </row>
    <row r="52" spans="1:5" ht="24" customHeight="1" thickTop="1"/>
  </sheetData>
  <mergeCells count="14">
    <mergeCell ref="A24:A30"/>
    <mergeCell ref="C24:E24"/>
    <mergeCell ref="A38:A44"/>
    <mergeCell ref="C38:E38"/>
    <mergeCell ref="A45:A51"/>
    <mergeCell ref="C45:E45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:C8">
    <cfRule type="duplicateValues" dxfId="13" priority="266"/>
  </conditionalFormatting>
  <conditionalFormatting sqref="C9">
    <cfRule type="duplicateValues" dxfId="12" priority="265"/>
  </conditionalFormatting>
  <conditionalFormatting sqref="C14:C15">
    <cfRule type="duplicateValues" dxfId="11" priority="16"/>
  </conditionalFormatting>
  <conditionalFormatting sqref="C16">
    <cfRule type="duplicateValues" dxfId="10" priority="15"/>
  </conditionalFormatting>
  <conditionalFormatting sqref="C21:C22">
    <cfRule type="duplicateValues" dxfId="9" priority="14"/>
  </conditionalFormatting>
  <conditionalFormatting sqref="C23">
    <cfRule type="duplicateValues" dxfId="8" priority="13"/>
  </conditionalFormatting>
  <conditionalFormatting sqref="C28:C29">
    <cfRule type="duplicateValues" dxfId="7" priority="12"/>
  </conditionalFormatting>
  <conditionalFormatting sqref="C30">
    <cfRule type="duplicateValues" dxfId="6" priority="11"/>
  </conditionalFormatting>
  <conditionalFormatting sqref="C35:C36">
    <cfRule type="duplicateValues" dxfId="5" priority="10"/>
  </conditionalFormatting>
  <conditionalFormatting sqref="C37">
    <cfRule type="duplicateValues" dxfId="4" priority="9"/>
  </conditionalFormatting>
  <conditionalFormatting sqref="C42:C43">
    <cfRule type="duplicateValues" dxfId="3" priority="8"/>
  </conditionalFormatting>
  <conditionalFormatting sqref="C44">
    <cfRule type="duplicateValues" dxfId="2" priority="7"/>
  </conditionalFormatting>
  <conditionalFormatting sqref="C49:C50">
    <cfRule type="duplicateValues" dxfId="1" priority="6"/>
  </conditionalFormatting>
  <conditionalFormatting sqref="C51">
    <cfRule type="duplicateValues" dxfId="0" priority="5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zoomScale="85" zoomScaleNormal="85" workbookViewId="0">
      <selection activeCell="A3" sqref="A3"/>
    </sheetView>
  </sheetViews>
  <sheetFormatPr defaultRowHeight="20.25" customHeight="1"/>
  <cols>
    <col min="1" max="1" width="17.109375" style="39" customWidth="1"/>
    <col min="2" max="2" width="20.44140625" style="39" customWidth="1"/>
    <col min="3" max="3" width="18.33203125" style="39" customWidth="1"/>
    <col min="4" max="6" width="15.5546875" style="46" customWidth="1"/>
    <col min="7" max="16384" width="8.88671875" style="25"/>
  </cols>
  <sheetData>
    <row r="1" spans="1:6" s="48" customFormat="1" ht="36" customHeight="1">
      <c r="A1" s="13" t="s">
        <v>20</v>
      </c>
      <c r="B1" s="13"/>
      <c r="C1" s="13"/>
      <c r="D1" s="110"/>
      <c r="E1" s="110"/>
      <c r="F1" s="110"/>
    </row>
    <row r="2" spans="1:6" ht="20.25" customHeight="1" thickBot="1">
      <c r="A2" s="60" t="s">
        <v>99</v>
      </c>
      <c r="B2" s="43"/>
      <c r="C2" s="33"/>
      <c r="D2" s="111"/>
      <c r="E2" s="111"/>
      <c r="F2" s="112" t="s">
        <v>89</v>
      </c>
    </row>
    <row r="3" spans="1:6" ht="20.25" customHeight="1" thickTop="1">
      <c r="A3" s="61" t="s">
        <v>28</v>
      </c>
      <c r="B3" s="276" t="s">
        <v>193</v>
      </c>
      <c r="C3" s="277"/>
      <c r="D3" s="277"/>
      <c r="E3" s="277"/>
      <c r="F3" s="278"/>
    </row>
    <row r="4" spans="1:6" ht="20.25" customHeight="1">
      <c r="A4" s="279" t="s">
        <v>36</v>
      </c>
      <c r="B4" s="282" t="s">
        <v>29</v>
      </c>
      <c r="C4" s="283" t="s">
        <v>77</v>
      </c>
      <c r="D4" s="238" t="s">
        <v>37</v>
      </c>
      <c r="E4" s="238" t="s">
        <v>30</v>
      </c>
      <c r="F4" s="239" t="s">
        <v>95</v>
      </c>
    </row>
    <row r="5" spans="1:6" ht="20.25" customHeight="1">
      <c r="A5" s="280"/>
      <c r="B5" s="282"/>
      <c r="C5" s="284"/>
      <c r="D5" s="238" t="s">
        <v>38</v>
      </c>
      <c r="E5" s="238" t="s">
        <v>31</v>
      </c>
      <c r="F5" s="239" t="s">
        <v>39</v>
      </c>
    </row>
    <row r="6" spans="1:6" ht="20.25" customHeight="1">
      <c r="A6" s="280"/>
      <c r="B6" s="285">
        <v>44384</v>
      </c>
      <c r="C6" s="286" t="s">
        <v>391</v>
      </c>
      <c r="D6" s="288">
        <v>900000</v>
      </c>
      <c r="E6" s="288">
        <v>880000</v>
      </c>
      <c r="F6" s="290">
        <v>0.97777777777777775</v>
      </c>
    </row>
    <row r="7" spans="1:6" ht="20.25" customHeight="1">
      <c r="A7" s="281"/>
      <c r="B7" s="285"/>
      <c r="C7" s="287"/>
      <c r="D7" s="289"/>
      <c r="E7" s="289"/>
      <c r="F7" s="290"/>
    </row>
    <row r="8" spans="1:6" ht="20.25" customHeight="1">
      <c r="A8" s="264" t="s">
        <v>32</v>
      </c>
      <c r="B8" s="240" t="s">
        <v>33</v>
      </c>
      <c r="C8" s="240" t="s">
        <v>42</v>
      </c>
      <c r="D8" s="266" t="s">
        <v>34</v>
      </c>
      <c r="E8" s="266"/>
      <c r="F8" s="267"/>
    </row>
    <row r="9" spans="1:6" ht="20.25" customHeight="1">
      <c r="A9" s="265"/>
      <c r="B9" s="9" t="s">
        <v>202</v>
      </c>
      <c r="C9" s="9" t="s">
        <v>379</v>
      </c>
      <c r="D9" s="268" t="s">
        <v>378</v>
      </c>
      <c r="E9" s="269"/>
      <c r="F9" s="270"/>
    </row>
    <row r="10" spans="1:6" ht="20.25" customHeight="1">
      <c r="A10" s="69" t="s">
        <v>41</v>
      </c>
      <c r="B10" s="271" t="s">
        <v>144</v>
      </c>
      <c r="C10" s="272"/>
      <c r="D10" s="273"/>
      <c r="E10" s="273"/>
      <c r="F10" s="274"/>
    </row>
    <row r="11" spans="1:6" ht="20.25" customHeight="1">
      <c r="A11" s="69" t="s">
        <v>40</v>
      </c>
      <c r="B11" s="275" t="s">
        <v>376</v>
      </c>
      <c r="C11" s="273"/>
      <c r="D11" s="273"/>
      <c r="E11" s="273"/>
      <c r="F11" s="274"/>
    </row>
    <row r="12" spans="1:6" ht="20.25" customHeight="1" thickBot="1">
      <c r="A12" s="62" t="s">
        <v>35</v>
      </c>
      <c r="B12" s="262"/>
      <c r="C12" s="262"/>
      <c r="D12" s="262"/>
      <c r="E12" s="262"/>
      <c r="F12" s="263"/>
    </row>
    <row r="13" spans="1:6" ht="20.25" customHeight="1" thickTop="1">
      <c r="A13" s="61" t="s">
        <v>28</v>
      </c>
      <c r="B13" s="276" t="s">
        <v>344</v>
      </c>
      <c r="C13" s="277"/>
      <c r="D13" s="277"/>
      <c r="E13" s="277"/>
      <c r="F13" s="278"/>
    </row>
    <row r="14" spans="1:6" ht="20.25" customHeight="1">
      <c r="A14" s="279" t="s">
        <v>36</v>
      </c>
      <c r="B14" s="282" t="s">
        <v>29</v>
      </c>
      <c r="C14" s="283" t="s">
        <v>77</v>
      </c>
      <c r="D14" s="238" t="s">
        <v>37</v>
      </c>
      <c r="E14" s="238" t="s">
        <v>30</v>
      </c>
      <c r="F14" s="239" t="s">
        <v>95</v>
      </c>
    </row>
    <row r="15" spans="1:6" ht="20.25" customHeight="1">
      <c r="A15" s="280"/>
      <c r="B15" s="282"/>
      <c r="C15" s="284"/>
      <c r="D15" s="238" t="s">
        <v>38</v>
      </c>
      <c r="E15" s="238" t="s">
        <v>31</v>
      </c>
      <c r="F15" s="239" t="s">
        <v>39</v>
      </c>
    </row>
    <row r="16" spans="1:6" ht="20.25" customHeight="1">
      <c r="A16" s="280"/>
      <c r="B16" s="285">
        <v>44385</v>
      </c>
      <c r="C16" s="286" t="s">
        <v>392</v>
      </c>
      <c r="D16" s="288">
        <v>3000000</v>
      </c>
      <c r="E16" s="288">
        <v>2800000</v>
      </c>
      <c r="F16" s="290">
        <v>0.93333333333333335</v>
      </c>
    </row>
    <row r="17" spans="1:6" ht="20.25" customHeight="1">
      <c r="A17" s="281"/>
      <c r="B17" s="285"/>
      <c r="C17" s="287"/>
      <c r="D17" s="289"/>
      <c r="E17" s="289"/>
      <c r="F17" s="290"/>
    </row>
    <row r="18" spans="1:6" ht="20.25" customHeight="1">
      <c r="A18" s="264" t="s">
        <v>32</v>
      </c>
      <c r="B18" s="240" t="s">
        <v>33</v>
      </c>
      <c r="C18" s="240" t="s">
        <v>42</v>
      </c>
      <c r="D18" s="266" t="s">
        <v>34</v>
      </c>
      <c r="E18" s="266"/>
      <c r="F18" s="267"/>
    </row>
    <row r="19" spans="1:6" ht="20.25" customHeight="1">
      <c r="A19" s="265"/>
      <c r="B19" s="9" t="s">
        <v>349</v>
      </c>
      <c r="C19" s="9" t="s">
        <v>382</v>
      </c>
      <c r="D19" s="268" t="s">
        <v>381</v>
      </c>
      <c r="E19" s="269"/>
      <c r="F19" s="270"/>
    </row>
    <row r="20" spans="1:6" ht="20.25" customHeight="1">
      <c r="A20" s="69" t="s">
        <v>41</v>
      </c>
      <c r="B20" s="271" t="s">
        <v>144</v>
      </c>
      <c r="C20" s="272"/>
      <c r="D20" s="273"/>
      <c r="E20" s="273"/>
      <c r="F20" s="274"/>
    </row>
    <row r="21" spans="1:6" ht="20.25" customHeight="1">
      <c r="A21" s="69" t="s">
        <v>40</v>
      </c>
      <c r="B21" s="275" t="s">
        <v>380</v>
      </c>
      <c r="C21" s="273"/>
      <c r="D21" s="273"/>
      <c r="E21" s="273"/>
      <c r="F21" s="274"/>
    </row>
    <row r="22" spans="1:6" ht="20.25" customHeight="1" thickBot="1">
      <c r="A22" s="62" t="s">
        <v>35</v>
      </c>
      <c r="B22" s="262"/>
      <c r="C22" s="262"/>
      <c r="D22" s="262"/>
      <c r="E22" s="262"/>
      <c r="F22" s="263"/>
    </row>
    <row r="23" spans="1:6" ht="20.25" customHeight="1" thickTop="1">
      <c r="A23" s="61" t="s">
        <v>28</v>
      </c>
      <c r="B23" s="276" t="s">
        <v>345</v>
      </c>
      <c r="C23" s="277"/>
      <c r="D23" s="277"/>
      <c r="E23" s="277"/>
      <c r="F23" s="278"/>
    </row>
    <row r="24" spans="1:6" ht="20.25" customHeight="1">
      <c r="A24" s="279" t="s">
        <v>36</v>
      </c>
      <c r="B24" s="282" t="s">
        <v>29</v>
      </c>
      <c r="C24" s="283" t="s">
        <v>77</v>
      </c>
      <c r="D24" s="238" t="s">
        <v>37</v>
      </c>
      <c r="E24" s="238" t="s">
        <v>30</v>
      </c>
      <c r="F24" s="239" t="s">
        <v>95</v>
      </c>
    </row>
    <row r="25" spans="1:6" ht="20.25" customHeight="1">
      <c r="A25" s="280"/>
      <c r="B25" s="282"/>
      <c r="C25" s="284"/>
      <c r="D25" s="238" t="s">
        <v>38</v>
      </c>
      <c r="E25" s="238" t="s">
        <v>31</v>
      </c>
      <c r="F25" s="239" t="s">
        <v>39</v>
      </c>
    </row>
    <row r="26" spans="1:6" ht="20.25" customHeight="1">
      <c r="A26" s="280"/>
      <c r="B26" s="285">
        <v>44391</v>
      </c>
      <c r="C26" s="286" t="s">
        <v>393</v>
      </c>
      <c r="D26" s="288">
        <v>780000</v>
      </c>
      <c r="E26" s="288">
        <v>744000</v>
      </c>
      <c r="F26" s="290">
        <v>0.9538461538461539</v>
      </c>
    </row>
    <row r="27" spans="1:6" ht="20.25" customHeight="1">
      <c r="A27" s="281"/>
      <c r="B27" s="285"/>
      <c r="C27" s="287"/>
      <c r="D27" s="289"/>
      <c r="E27" s="289"/>
      <c r="F27" s="290"/>
    </row>
    <row r="28" spans="1:6" ht="20.25" customHeight="1">
      <c r="A28" s="264" t="s">
        <v>32</v>
      </c>
      <c r="B28" s="240" t="s">
        <v>33</v>
      </c>
      <c r="C28" s="240" t="s">
        <v>42</v>
      </c>
      <c r="D28" s="266" t="s">
        <v>34</v>
      </c>
      <c r="E28" s="266"/>
      <c r="F28" s="267"/>
    </row>
    <row r="29" spans="1:6" ht="20.25" customHeight="1">
      <c r="A29" s="265"/>
      <c r="B29" s="9" t="s">
        <v>350</v>
      </c>
      <c r="C29" s="9" t="s">
        <v>384</v>
      </c>
      <c r="D29" s="268" t="s">
        <v>383</v>
      </c>
      <c r="E29" s="269"/>
      <c r="F29" s="270"/>
    </row>
    <row r="30" spans="1:6" ht="20.25" customHeight="1">
      <c r="A30" s="69" t="s">
        <v>41</v>
      </c>
      <c r="B30" s="271" t="s">
        <v>144</v>
      </c>
      <c r="C30" s="272"/>
      <c r="D30" s="273"/>
      <c r="E30" s="273"/>
      <c r="F30" s="274"/>
    </row>
    <row r="31" spans="1:6" ht="20.25" customHeight="1">
      <c r="A31" s="69" t="s">
        <v>40</v>
      </c>
      <c r="B31" s="275" t="s">
        <v>373</v>
      </c>
      <c r="C31" s="273"/>
      <c r="D31" s="273"/>
      <c r="E31" s="273"/>
      <c r="F31" s="274"/>
    </row>
    <row r="32" spans="1:6" ht="20.25" customHeight="1" thickBot="1">
      <c r="A32" s="62" t="s">
        <v>35</v>
      </c>
      <c r="B32" s="262"/>
      <c r="C32" s="262"/>
      <c r="D32" s="262"/>
      <c r="E32" s="262"/>
      <c r="F32" s="263"/>
    </row>
    <row r="33" spans="1:6" ht="20.25" customHeight="1" thickTop="1">
      <c r="A33" s="61" t="s">
        <v>28</v>
      </c>
      <c r="B33" s="276" t="s">
        <v>346</v>
      </c>
      <c r="C33" s="277"/>
      <c r="D33" s="277"/>
      <c r="E33" s="277"/>
      <c r="F33" s="278"/>
    </row>
    <row r="34" spans="1:6" ht="20.25" customHeight="1">
      <c r="A34" s="279" t="s">
        <v>36</v>
      </c>
      <c r="B34" s="282" t="s">
        <v>29</v>
      </c>
      <c r="C34" s="283" t="s">
        <v>77</v>
      </c>
      <c r="D34" s="238" t="s">
        <v>37</v>
      </c>
      <c r="E34" s="238" t="s">
        <v>30</v>
      </c>
      <c r="F34" s="239" t="s">
        <v>95</v>
      </c>
    </row>
    <row r="35" spans="1:6" ht="20.25" customHeight="1">
      <c r="A35" s="280"/>
      <c r="B35" s="282"/>
      <c r="C35" s="284"/>
      <c r="D35" s="238" t="s">
        <v>38</v>
      </c>
      <c r="E35" s="238" t="s">
        <v>31</v>
      </c>
      <c r="F35" s="239" t="s">
        <v>39</v>
      </c>
    </row>
    <row r="36" spans="1:6" ht="20.25" customHeight="1">
      <c r="A36" s="280"/>
      <c r="B36" s="285">
        <v>44393</v>
      </c>
      <c r="C36" s="286" t="s">
        <v>394</v>
      </c>
      <c r="D36" s="288">
        <v>8500000</v>
      </c>
      <c r="E36" s="288">
        <v>8064100</v>
      </c>
      <c r="F36" s="290">
        <v>0.94871764705882355</v>
      </c>
    </row>
    <row r="37" spans="1:6" ht="20.25" customHeight="1">
      <c r="A37" s="281"/>
      <c r="B37" s="285"/>
      <c r="C37" s="287"/>
      <c r="D37" s="289"/>
      <c r="E37" s="289"/>
      <c r="F37" s="290"/>
    </row>
    <row r="38" spans="1:6" ht="20.25" customHeight="1">
      <c r="A38" s="264" t="s">
        <v>32</v>
      </c>
      <c r="B38" s="240" t="s">
        <v>33</v>
      </c>
      <c r="C38" s="240" t="s">
        <v>42</v>
      </c>
      <c r="D38" s="266" t="s">
        <v>34</v>
      </c>
      <c r="E38" s="266"/>
      <c r="F38" s="267"/>
    </row>
    <row r="39" spans="1:6" ht="20.25" customHeight="1">
      <c r="A39" s="265"/>
      <c r="B39" s="9" t="s">
        <v>180</v>
      </c>
      <c r="C39" s="9" t="s">
        <v>386</v>
      </c>
      <c r="D39" s="268" t="s">
        <v>385</v>
      </c>
      <c r="E39" s="269"/>
      <c r="F39" s="270"/>
    </row>
    <row r="40" spans="1:6" ht="20.25" customHeight="1">
      <c r="A40" s="69" t="s">
        <v>41</v>
      </c>
      <c r="B40" s="271" t="s">
        <v>144</v>
      </c>
      <c r="C40" s="272"/>
      <c r="D40" s="273"/>
      <c r="E40" s="273"/>
      <c r="F40" s="274"/>
    </row>
    <row r="41" spans="1:6" ht="20.25" customHeight="1">
      <c r="A41" s="69" t="s">
        <v>40</v>
      </c>
      <c r="B41" s="275" t="s">
        <v>380</v>
      </c>
      <c r="C41" s="273"/>
      <c r="D41" s="273"/>
      <c r="E41" s="273"/>
      <c r="F41" s="274"/>
    </row>
    <row r="42" spans="1:6" ht="20.25" customHeight="1" thickBot="1">
      <c r="A42" s="62" t="s">
        <v>35</v>
      </c>
      <c r="B42" s="262"/>
      <c r="C42" s="262"/>
      <c r="D42" s="262"/>
      <c r="E42" s="262"/>
      <c r="F42" s="263"/>
    </row>
    <row r="43" spans="1:6" ht="20.25" customHeight="1" thickTop="1">
      <c r="A43" s="61" t="s">
        <v>28</v>
      </c>
      <c r="B43" s="276" t="s">
        <v>157</v>
      </c>
      <c r="C43" s="277"/>
      <c r="D43" s="277"/>
      <c r="E43" s="277"/>
      <c r="F43" s="278"/>
    </row>
    <row r="44" spans="1:6" ht="20.25" customHeight="1">
      <c r="A44" s="279" t="s">
        <v>36</v>
      </c>
      <c r="B44" s="282" t="s">
        <v>29</v>
      </c>
      <c r="C44" s="283" t="s">
        <v>77</v>
      </c>
      <c r="D44" s="238" t="s">
        <v>37</v>
      </c>
      <c r="E44" s="238" t="s">
        <v>30</v>
      </c>
      <c r="F44" s="239" t="s">
        <v>95</v>
      </c>
    </row>
    <row r="45" spans="1:6" ht="20.25" customHeight="1">
      <c r="A45" s="280"/>
      <c r="B45" s="282"/>
      <c r="C45" s="284"/>
      <c r="D45" s="238" t="s">
        <v>38</v>
      </c>
      <c r="E45" s="238" t="s">
        <v>31</v>
      </c>
      <c r="F45" s="239" t="s">
        <v>39</v>
      </c>
    </row>
    <row r="46" spans="1:6" ht="20.25" customHeight="1">
      <c r="A46" s="280"/>
      <c r="B46" s="285">
        <v>44407</v>
      </c>
      <c r="C46" s="286" t="s">
        <v>396</v>
      </c>
      <c r="D46" s="288">
        <v>2640000</v>
      </c>
      <c r="E46" s="288">
        <v>2400000</v>
      </c>
      <c r="F46" s="290">
        <v>0.90909090909090906</v>
      </c>
    </row>
    <row r="47" spans="1:6" ht="20.25" customHeight="1">
      <c r="A47" s="281"/>
      <c r="B47" s="285"/>
      <c r="C47" s="287"/>
      <c r="D47" s="289"/>
      <c r="E47" s="289"/>
      <c r="F47" s="290"/>
    </row>
    <row r="48" spans="1:6" ht="20.25" customHeight="1">
      <c r="A48" s="264" t="s">
        <v>32</v>
      </c>
      <c r="B48" s="240" t="s">
        <v>33</v>
      </c>
      <c r="C48" s="240" t="s">
        <v>42</v>
      </c>
      <c r="D48" s="266" t="s">
        <v>34</v>
      </c>
      <c r="E48" s="266"/>
      <c r="F48" s="267"/>
    </row>
    <row r="49" spans="1:6" ht="20.25" customHeight="1">
      <c r="A49" s="265"/>
      <c r="B49" s="9" t="s">
        <v>355</v>
      </c>
      <c r="C49" s="9" t="s">
        <v>389</v>
      </c>
      <c r="D49" s="268" t="s">
        <v>388</v>
      </c>
      <c r="E49" s="269"/>
      <c r="F49" s="270"/>
    </row>
    <row r="50" spans="1:6" ht="20.25" customHeight="1">
      <c r="A50" s="69" t="s">
        <v>41</v>
      </c>
      <c r="B50" s="271" t="s">
        <v>144</v>
      </c>
      <c r="C50" s="272"/>
      <c r="D50" s="273"/>
      <c r="E50" s="273"/>
      <c r="F50" s="274"/>
    </row>
    <row r="51" spans="1:6" ht="20.25" customHeight="1">
      <c r="A51" s="69" t="s">
        <v>40</v>
      </c>
      <c r="B51" s="275" t="s">
        <v>387</v>
      </c>
      <c r="C51" s="273"/>
      <c r="D51" s="273"/>
      <c r="E51" s="273"/>
      <c r="F51" s="274"/>
    </row>
    <row r="52" spans="1:6" ht="20.25" customHeight="1" thickBot="1">
      <c r="A52" s="62" t="s">
        <v>35</v>
      </c>
      <c r="B52" s="262"/>
      <c r="C52" s="262"/>
      <c r="D52" s="262"/>
      <c r="E52" s="262"/>
      <c r="F52" s="263"/>
    </row>
    <row r="53" spans="1:6" ht="20.25" customHeight="1" thickTop="1"/>
  </sheetData>
  <mergeCells count="75">
    <mergeCell ref="B52:F5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/>
  <cols>
    <col min="1" max="1" width="9.6640625" style="32" customWidth="1"/>
    <col min="2" max="2" width="42.21875" style="32" customWidth="1"/>
    <col min="3" max="3" width="11.109375" style="32" customWidth="1"/>
    <col min="4" max="4" width="14" style="32" customWidth="1"/>
    <col min="5" max="5" width="9.44140625" style="32" customWidth="1"/>
    <col min="6" max="6" width="14" style="32" customWidth="1"/>
    <col min="7" max="7" width="9.5546875" style="32" customWidth="1"/>
    <col min="8" max="8" width="14" style="32" customWidth="1"/>
    <col min="9" max="9" width="27.21875" style="32" customWidth="1"/>
    <col min="10" max="16384" width="8.88671875" style="30"/>
  </cols>
  <sheetData>
    <row r="1" spans="1:9" s="47" customFormat="1" ht="36" customHeight="1">
      <c r="A1" s="291" t="s">
        <v>78</v>
      </c>
      <c r="B1" s="291"/>
      <c r="C1" s="291"/>
      <c r="D1" s="291"/>
      <c r="E1" s="291"/>
      <c r="F1" s="291"/>
      <c r="G1" s="291"/>
      <c r="H1" s="291"/>
      <c r="I1" s="291"/>
    </row>
    <row r="2" spans="1:9" ht="24" customHeight="1">
      <c r="A2" s="88" t="s">
        <v>98</v>
      </c>
      <c r="B2" s="88"/>
      <c r="C2" s="33"/>
      <c r="D2" s="33"/>
      <c r="E2" s="33"/>
      <c r="F2" s="33"/>
      <c r="G2" s="33"/>
      <c r="H2" s="33"/>
      <c r="I2" s="34" t="s">
        <v>89</v>
      </c>
    </row>
    <row r="3" spans="1:9" ht="24" customHeight="1">
      <c r="A3" s="296" t="s">
        <v>3</v>
      </c>
      <c r="B3" s="294" t="s">
        <v>4</v>
      </c>
      <c r="C3" s="294" t="s">
        <v>67</v>
      </c>
      <c r="D3" s="294" t="s">
        <v>80</v>
      </c>
      <c r="E3" s="292" t="s">
        <v>81</v>
      </c>
      <c r="F3" s="293"/>
      <c r="G3" s="292" t="s">
        <v>82</v>
      </c>
      <c r="H3" s="293"/>
      <c r="I3" s="294" t="s">
        <v>79</v>
      </c>
    </row>
    <row r="4" spans="1:9" ht="24" customHeight="1">
      <c r="A4" s="297"/>
      <c r="B4" s="295"/>
      <c r="C4" s="295"/>
      <c r="D4" s="295"/>
      <c r="E4" s="64" t="s">
        <v>86</v>
      </c>
      <c r="F4" s="64" t="s">
        <v>87</v>
      </c>
      <c r="G4" s="64" t="s">
        <v>86</v>
      </c>
      <c r="H4" s="64" t="s">
        <v>87</v>
      </c>
      <c r="I4" s="295"/>
    </row>
    <row r="5" spans="1:9" ht="24" customHeight="1">
      <c r="A5" s="5" t="s">
        <v>405</v>
      </c>
      <c r="B5" s="255" t="s">
        <v>397</v>
      </c>
      <c r="C5" s="103" t="s">
        <v>403</v>
      </c>
      <c r="D5" s="103" t="s">
        <v>407</v>
      </c>
      <c r="E5" s="105">
        <v>30510000</v>
      </c>
      <c r="F5" s="103" t="s">
        <v>406</v>
      </c>
      <c r="G5" s="105">
        <v>35145000</v>
      </c>
      <c r="H5" s="103" t="s">
        <v>406</v>
      </c>
      <c r="I5" s="9" t="s">
        <v>409</v>
      </c>
    </row>
    <row r="6" spans="1:9" ht="24" customHeight="1">
      <c r="A6" s="5" t="s">
        <v>405</v>
      </c>
      <c r="B6" s="6" t="s">
        <v>398</v>
      </c>
      <c r="C6" s="103" t="s">
        <v>403</v>
      </c>
      <c r="D6" s="103" t="s">
        <v>407</v>
      </c>
      <c r="E6" s="105">
        <v>30510000</v>
      </c>
      <c r="F6" s="103" t="s">
        <v>406</v>
      </c>
      <c r="G6" s="105">
        <v>35145000</v>
      </c>
      <c r="H6" s="103" t="s">
        <v>406</v>
      </c>
      <c r="I6" s="9" t="s">
        <v>409</v>
      </c>
    </row>
    <row r="7" spans="1:9" ht="24" customHeight="1">
      <c r="A7" s="5" t="s">
        <v>405</v>
      </c>
      <c r="B7" s="6" t="s">
        <v>399</v>
      </c>
      <c r="C7" s="103" t="s">
        <v>403</v>
      </c>
      <c r="D7" s="103" t="s">
        <v>406</v>
      </c>
      <c r="E7" s="105">
        <v>40500000</v>
      </c>
      <c r="F7" s="103" t="s">
        <v>406</v>
      </c>
      <c r="G7" s="105">
        <v>46680000</v>
      </c>
      <c r="H7" s="103" t="s">
        <v>406</v>
      </c>
      <c r="I7" s="9" t="s">
        <v>408</v>
      </c>
    </row>
    <row r="8" spans="1:9" ht="24" customHeight="1">
      <c r="A8" s="5" t="s">
        <v>405</v>
      </c>
      <c r="B8" s="6" t="s">
        <v>400</v>
      </c>
      <c r="C8" s="103" t="s">
        <v>404</v>
      </c>
      <c r="D8" s="103" t="s">
        <v>406</v>
      </c>
      <c r="E8" s="105">
        <v>40500000</v>
      </c>
      <c r="F8" s="103" t="s">
        <v>406</v>
      </c>
      <c r="G8" s="105">
        <v>46680000</v>
      </c>
      <c r="H8" s="103" t="s">
        <v>406</v>
      </c>
      <c r="I8" s="9" t="s">
        <v>408</v>
      </c>
    </row>
    <row r="9" spans="1:9" ht="24" customHeight="1">
      <c r="A9" s="5" t="s">
        <v>405</v>
      </c>
      <c r="B9" s="6" t="s">
        <v>401</v>
      </c>
      <c r="C9" s="103" t="s">
        <v>404</v>
      </c>
      <c r="D9" s="103" t="s">
        <v>406</v>
      </c>
      <c r="E9" s="105">
        <v>40500000</v>
      </c>
      <c r="F9" s="103" t="s">
        <v>406</v>
      </c>
      <c r="G9" s="105">
        <v>46680000</v>
      </c>
      <c r="H9" s="103" t="s">
        <v>406</v>
      </c>
      <c r="I9" s="9" t="s">
        <v>408</v>
      </c>
    </row>
    <row r="10" spans="1:9" ht="24" customHeight="1">
      <c r="A10" s="5" t="s">
        <v>405</v>
      </c>
      <c r="B10" s="6" t="s">
        <v>402</v>
      </c>
      <c r="C10" s="103" t="s">
        <v>404</v>
      </c>
      <c r="D10" s="103" t="s">
        <v>406</v>
      </c>
      <c r="E10" s="105">
        <v>60750000</v>
      </c>
      <c r="F10" s="103" t="s">
        <v>406</v>
      </c>
      <c r="G10" s="105">
        <v>70020000</v>
      </c>
      <c r="H10" s="103" t="s">
        <v>406</v>
      </c>
      <c r="I10" s="9" t="s">
        <v>408</v>
      </c>
    </row>
    <row r="11" spans="1:9" ht="24" customHeight="1">
      <c r="A11" s="5"/>
      <c r="B11" s="122" t="s">
        <v>135</v>
      </c>
      <c r="C11" s="103"/>
      <c r="D11" s="103"/>
      <c r="E11" s="105"/>
      <c r="F11" s="103"/>
      <c r="G11" s="105"/>
      <c r="H11" s="103"/>
      <c r="I11" s="9"/>
    </row>
    <row r="12" spans="1:9" ht="24" customHeight="1">
      <c r="A12" s="5"/>
      <c r="B12" s="6"/>
      <c r="C12" s="103"/>
      <c r="D12" s="103"/>
      <c r="E12" s="105"/>
      <c r="F12" s="103"/>
      <c r="G12" s="105"/>
      <c r="H12" s="103"/>
      <c r="I12" s="9"/>
    </row>
    <row r="13" spans="1:9" ht="24" customHeight="1">
      <c r="A13" s="5"/>
      <c r="B13" s="6"/>
      <c r="C13" s="103"/>
      <c r="D13" s="103"/>
      <c r="E13" s="105"/>
      <c r="F13" s="103"/>
      <c r="G13" s="105"/>
      <c r="H13" s="103"/>
      <c r="I13" s="9"/>
    </row>
    <row r="14" spans="1:9" ht="24" customHeight="1">
      <c r="A14" s="5"/>
      <c r="B14" s="6"/>
      <c r="C14" s="103"/>
      <c r="D14" s="103"/>
      <c r="E14" s="105"/>
      <c r="F14" s="103"/>
      <c r="G14" s="105"/>
      <c r="H14" s="103"/>
      <c r="I14" s="9"/>
    </row>
    <row r="15" spans="1:9" ht="24" customHeight="1">
      <c r="A15" s="5"/>
      <c r="B15" s="6"/>
      <c r="C15" s="103"/>
      <c r="D15" s="103"/>
      <c r="E15" s="105"/>
      <c r="F15" s="103"/>
      <c r="G15" s="105"/>
      <c r="H15" s="103"/>
      <c r="I15" s="9"/>
    </row>
    <row r="16" spans="1:9" ht="24" customHeight="1">
      <c r="A16" s="5"/>
      <c r="B16" s="6"/>
      <c r="C16" s="104"/>
      <c r="D16" s="104"/>
      <c r="E16" s="106"/>
      <c r="F16" s="104"/>
      <c r="G16" s="106"/>
      <c r="H16" s="104"/>
      <c r="I16" s="9"/>
    </row>
    <row r="17" spans="3:9" ht="24" customHeight="1">
      <c r="C17" s="63"/>
      <c r="D17" s="63"/>
      <c r="E17" s="63"/>
      <c r="F17" s="63"/>
      <c r="G17" s="63"/>
      <c r="H17" s="63"/>
      <c r="I17" s="6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2021-08-04T00:48:51Z</dcterms:modified>
</cp:coreProperties>
</file>