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8" i="6" l="1"/>
  <c r="H20" i="6" l="1"/>
  <c r="H21" i="6" l="1"/>
  <c r="H22" i="6"/>
  <c r="H23" i="6"/>
  <c r="H24" i="6"/>
  <c r="H25" i="6"/>
  <c r="F17" i="6" l="1"/>
  <c r="F16" i="6"/>
  <c r="H19" i="6"/>
  <c r="F8" i="6"/>
  <c r="F9" i="6"/>
  <c r="F14" i="6"/>
  <c r="F13" i="6"/>
  <c r="F11" i="6"/>
  <c r="F10" i="6"/>
  <c r="F12" i="6"/>
  <c r="F7" i="6"/>
  <c r="F6" i="6"/>
  <c r="F5" i="6"/>
  <c r="F4" i="6"/>
  <c r="H14" i="6" l="1"/>
  <c r="H8" i="6"/>
  <c r="H5" i="6"/>
  <c r="F15" i="6" l="1"/>
  <c r="C5" i="8" l="1"/>
  <c r="H17" i="6" l="1"/>
  <c r="F6" i="9" l="1"/>
  <c r="H18" i="6" l="1"/>
  <c r="F15" i="9" l="1"/>
  <c r="C12" i="8" l="1"/>
  <c r="H12" i="6"/>
  <c r="H16" i="6" l="1"/>
  <c r="H15" i="6" l="1"/>
  <c r="H6" i="6" l="1"/>
  <c r="H13" i="6"/>
  <c r="H7" i="6"/>
  <c r="H9" i="6"/>
  <c r="H10" i="6"/>
  <c r="H11" i="6"/>
  <c r="H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<sst xmlns="http://schemas.openxmlformats.org/spreadsheetml/2006/main" count="347" uniqueCount="224">
  <si>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</si>
  <si>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</si>
  <si>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</si>
  <si>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</si>
  <si>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</si>
  <si>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</si>
  <si>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</si>
  <si>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</si>
  <si>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</si>
  <si>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</si>
  <si>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</si>
  <si>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</si>
  <si>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</si>
  <si>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</si>
  <si>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</si>
  <si>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</si>
  <si>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</si>
  <si>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</si>
  <si>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</si>
  <si>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</si>
  <si>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</si>
  <si>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</si>
  <si>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</si>
  <si>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</si>
  <si>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</si>
  <si>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</si>
  <si>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</si>
  <si>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</si>
  <si>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</si>
  <si>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</si>
  <si>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</si>
  <si>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</si>
  <si>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</si>
  <si>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</si>
  <si>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</si>
  <si>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</si>
  <si>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</si>
  <si>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</si>
  <si>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</si>
  <si>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</si>
  <si>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</si>
  <si>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</si>
  <si>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</si>
  <si>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</si>
  <si>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</si>
  <si>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</si>
  <si>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</si>
  <si>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</si>
  <si>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</si>
  <si>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</si>
  <si>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</si>
  <si>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</si>
  <si>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</si>
  <si>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</si>
  <si>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</si>
  <si>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</si>
  <si>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</si>
  <si>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</si>
  <si>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</si>
  <si>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</si>
  <si>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</si>
  <si>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</si>
  <si>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</si>
  <si>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</si>
  <si>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</si>
  <si>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</si>
  <si>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</si>
  <si>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</si>
  <si>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</si>
  <si>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</si>
  <si>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</si>
  <si>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</si>
  <si>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</si>
  <si>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</si>
  <si>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</si>
  <si>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</si>
  <si>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</si>
  <si>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</si>
  <si>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</si>
  <si>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</si>
  <si>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</si>
  <si>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</si>
  <si>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</si>
  <si>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</si>
  <si>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</si>
  <si>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</si>
  <si>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</si>
  <si>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</si>
  <si>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</si>
  <si>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</si>
  <si>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</si>
  <si>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</si>
  <si>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</si>
  <si>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</si>
  <si>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</si>
  <si>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</si>
  <si>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</si>
  <si>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</si>
  <si>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</si>
  <si>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</si>
  <si>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</si>
  <si>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</si>
  <si>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</si>
  <si>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</si>
  <si>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</si>
  <si>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</si>
  <si>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</si>
  <si>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</si>
  <si>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</si>
  <si>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</si>
  <si>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</si>
  <si>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</si>
  <si>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</si>
  <si>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</si>
  <si>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</si>
  <si>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</si>
  <si>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</si>
  <si>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</si>
  <si>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</si>
  <si>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</si>
  <si>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신도종합서비스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</si>
  <si>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</si>
  <si>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</si>
  <si>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</si>
  <si>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</si>
  <si>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</si>
  <si>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</si>
  <si>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</si>
  <si>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</si>
  <si>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</si>
  <si>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</si>
  <si>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</si>
  <si>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</si>
  <si>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</si>
  <si>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</si>
  <si>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</si>
  <si>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</si>
  <si>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</si>
  <si>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</si>
  <si>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</si>
  <si>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마케팅스토리</t>
    <phoneticPr fontId="3" type="noConversion"/>
  </si>
  <si>
    <t>재능나눔 청소년 '자유시장' 임차비</t>
    <phoneticPr fontId="3" type="noConversion"/>
  </si>
  <si>
    <t>지방자치를 당사자로 하는 계약에 관한 법률 시행령 제25조1항에 의한 수의계약</t>
    <phoneticPr fontId="3" type="noConversion"/>
  </si>
  <si>
    <t>2018년도 회원관리시스템 유지관리 계약</t>
    <phoneticPr fontId="3" type="noConversion"/>
  </si>
  <si>
    <t>혁산정보시스템</t>
    <phoneticPr fontId="3" type="noConversion"/>
  </si>
  <si>
    <t>2018년 셔틀버스 임차용역비</t>
    <phoneticPr fontId="3" type="noConversion"/>
  </si>
  <si>
    <t>일류투어㈜</t>
  </si>
  <si>
    <t>일류투어㈜</t>
    <phoneticPr fontId="3" type="noConversion"/>
  </si>
  <si>
    <t>2018년 셔틀버스 임차용역비</t>
    <phoneticPr fontId="3" type="noConversion"/>
  </si>
  <si>
    <t>2018년 복합기 유지관리(방과후)</t>
    <phoneticPr fontId="3" type="noConversion"/>
  </si>
  <si>
    <t>2018년 청소년방과후아카데미 급식업체 단기계약</t>
  </si>
  <si>
    <t>판교도서관 구내식당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</si>
  <si>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</si>
  <si>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</si>
  <si>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2018년도 복합기 유지관리 계약(방과후)</t>
    <phoneticPr fontId="3" type="noConversion"/>
  </si>
  <si>
    <t>2018년 방역소독</t>
    <phoneticPr fontId="3" type="noConversion"/>
  </si>
  <si>
    <t>㈜사회적기업 청정마을</t>
    <phoneticPr fontId="3" type="noConversion"/>
  </si>
  <si>
    <t>공기청정기 위탁관리비</t>
    <phoneticPr fontId="3" type="noConversion"/>
  </si>
  <si>
    <t>LG전자</t>
    <phoneticPr fontId="3" type="noConversion"/>
  </si>
  <si>
    <t>뉴한솔고속㈜</t>
  </si>
  <si>
    <t>㈜선진항공여행사</t>
  </si>
  <si>
    <t>공공청소년수련시설프로그램 청소년 농촌봉사캠프 차량임차</t>
  </si>
  <si>
    <t>8월 코아유(코딩아유쾌하게놀아보자) 탐방활동 차량 임차</t>
  </si>
  <si>
    <t>공기청정기 위탁관리비</t>
    <phoneticPr fontId="3" type="noConversion"/>
  </si>
  <si>
    <t>LG전자</t>
    <phoneticPr fontId="3" type="noConversion"/>
  </si>
  <si>
    <t>수련관 및 수영장 건물외벽 청소</t>
    <phoneticPr fontId="3" type="noConversion"/>
  </si>
  <si>
    <t>전기</t>
  </si>
  <si>
    <t>수의</t>
  </si>
  <si>
    <t>잡스(jobs) in 판교 블렌딩 과정 체험비 지급</t>
  </si>
  <si>
    <t>헬로우(Hello)</t>
  </si>
  <si>
    <t>2018년 복합기 유지관리(8월)</t>
    <phoneticPr fontId="3" type="noConversion"/>
  </si>
  <si>
    <t>2018년 복합기 유지관리(9월)</t>
    <phoneticPr fontId="3" type="noConversion"/>
  </si>
  <si>
    <t>학교단위 목공</t>
    <phoneticPr fontId="3" type="noConversion"/>
  </si>
  <si>
    <t>목재</t>
    <phoneticPr fontId="3" type="noConversion"/>
  </si>
  <si>
    <t>개</t>
    <phoneticPr fontId="3" type="noConversion"/>
  </si>
  <si>
    <t>백승찬</t>
    <phoneticPr fontId="3" type="noConversion"/>
  </si>
  <si>
    <t>031-729-9653</t>
    <phoneticPr fontId="3" type="noConversion"/>
  </si>
  <si>
    <t>태양광 발전설비 현황판 제작</t>
    <phoneticPr fontId="3" type="noConversion"/>
  </si>
  <si>
    <t>이선호</t>
    <phoneticPr fontId="3" type="noConversion"/>
  </si>
  <si>
    <t>729-9611</t>
    <phoneticPr fontId="3" type="noConversion"/>
  </si>
  <si>
    <t>강의실 환경개선 공사</t>
    <phoneticPr fontId="3" type="noConversion"/>
  </si>
  <si>
    <t>건축</t>
  </si>
  <si>
    <t>판교25통 힐링로드축제</t>
    <phoneticPr fontId="3" type="noConversion"/>
  </si>
  <si>
    <t>부</t>
    <phoneticPr fontId="3" type="noConversion"/>
  </si>
  <si>
    <t>이치준</t>
    <phoneticPr fontId="3" type="noConversion"/>
  </si>
  <si>
    <t>이치준</t>
    <phoneticPr fontId="3" type="noConversion"/>
  </si>
  <si>
    <t>031-729-9639</t>
    <phoneticPr fontId="3" type="noConversion"/>
  </si>
  <si>
    <t>판교25통 힐링로드축제</t>
    <phoneticPr fontId="3" type="noConversion"/>
  </si>
  <si>
    <t>수의총액</t>
  </si>
  <si>
    <t>031-729-9639</t>
    <phoneticPr fontId="3" type="noConversion"/>
  </si>
  <si>
    <t>슈퍼스타워너비 음향 및 무대 설비 임차</t>
    <phoneticPr fontId="3" type="noConversion"/>
  </si>
  <si>
    <t>수의계약</t>
    <phoneticPr fontId="3" type="noConversion"/>
  </si>
  <si>
    <t>김태중</t>
    <phoneticPr fontId="3" type="noConversion"/>
  </si>
  <si>
    <t>031-729-9636</t>
    <phoneticPr fontId="3" type="noConversion"/>
  </si>
  <si>
    <t>창호합판</t>
  </si>
  <si>
    <t>학교단위 목공 9월 목재 구입</t>
  </si>
  <si>
    <t>판교청소년수련관 2018년 하반기 직원 워크숍</t>
  </si>
  <si>
    <t>2018.09.16</t>
    <phoneticPr fontId="3" type="noConversion"/>
  </si>
  <si>
    <t>레저아레나</t>
  </si>
  <si>
    <t>레저아레나</t>
    <phoneticPr fontId="3" type="noConversion"/>
  </si>
  <si>
    <t>강원도 철원군 갈말읍 순담길 24-15</t>
    <phoneticPr fontId="3" type="noConversion"/>
  </si>
  <si>
    <t>수련관 및 수영장 건물외벽 청소</t>
    <phoneticPr fontId="3" type="noConversion"/>
  </si>
  <si>
    <t>2018.09.19</t>
  </si>
  <si>
    <t>2018.09.19</t>
    <phoneticPr fontId="3" type="noConversion"/>
  </si>
  <si>
    <t>2018.10.01 ~ 10.19</t>
    <phoneticPr fontId="3" type="noConversion"/>
  </si>
  <si>
    <t>2018.10.19</t>
    <phoneticPr fontId="3" type="noConversion"/>
  </si>
  <si>
    <t>㈜문일종합관리</t>
  </si>
  <si>
    <t>판교청소년수련관 2018년 하반기 직원 워크숍</t>
    <phoneticPr fontId="3" type="noConversion"/>
  </si>
  <si>
    <t>2018.09.14</t>
    <phoneticPr fontId="3" type="noConversion"/>
  </si>
  <si>
    <t>2018.09.14 ~ 09.16</t>
    <phoneticPr fontId="3" type="noConversion"/>
  </si>
  <si>
    <t>2018.09.14 ~ 09.16</t>
    <phoneticPr fontId="3" type="noConversion"/>
  </si>
  <si>
    <t>양병욱</t>
    <phoneticPr fontId="3" type="noConversion"/>
  </si>
  <si>
    <t>강원도 철원군 갈말읍 순담길 24-15</t>
    <phoneticPr fontId="3" type="noConversion"/>
  </si>
  <si>
    <t>㈜문일종합관리</t>
    <phoneticPr fontId="3" type="noConversion"/>
  </si>
  <si>
    <t>양병욱</t>
    <phoneticPr fontId="3" type="noConversion"/>
  </si>
  <si>
    <t>경기도 성남시 수정구 성남대로 1210번길 74</t>
    <phoneticPr fontId="3" type="noConversion"/>
  </si>
  <si>
    <t>경기도 성남시 수정구 성남대로 1210번길 74</t>
    <phoneticPr fontId="3" type="noConversion"/>
  </si>
  <si>
    <t>2018년 10~12월(4분기) 프로그램 안내지 제작</t>
  </si>
  <si>
    <t>새한디플러스</t>
  </si>
  <si>
    <t>레저아레나</t>
    <phoneticPr fontId="3" type="noConversion"/>
  </si>
  <si>
    <t>판교청소년수련관 2018년 하반기 직원 워크숍</t>
    <phoneticPr fontId="3" type="noConversion"/>
  </si>
  <si>
    <t>2018.09.14</t>
    <phoneticPr fontId="3" type="noConversion"/>
  </si>
  <si>
    <t>2018. 10. 01 ~ 10. 19</t>
    <phoneticPr fontId="3" type="noConversion"/>
  </si>
  <si>
    <t>현수막, 리플렛, 포스터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</si>
</sst>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shrinkToFit="1"/>
    </xf>
    <xf numFmtId="3" fontId="17" fillId="0" borderId="15" xfId="0" applyNumberFormat="1" applyFont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14" fontId="17" fillId="0" borderId="26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41" fontId="11" fillId="0" borderId="2" xfId="1" applyFont="1" applyFill="1" applyBorder="1" applyAlignment="1" applyProtection="1">
      <alignment vertical="center"/>
    </xf>
    <xf numFmtId="41" fontId="2" fillId="0" borderId="2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41" fontId="26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41" fontId="11" fillId="0" borderId="0" xfId="1" applyFont="1" applyFill="1" applyBorder="1" applyAlignment="1" applyProtection="1">
      <alignment horizontal="center"/>
    </xf>
    <xf numFmtId="178" fontId="11" fillId="0" borderId="2" xfId="0" applyNumberFormat="1" applyFont="1" applyFill="1" applyBorder="1" applyAlignment="1">
      <alignment horizontal="left" vertical="center" shrinkToFit="1"/>
    </xf>
    <xf numFmtId="178" fontId="26" fillId="0" borderId="2" xfId="0" applyNumberFormat="1" applyFont="1" applyFill="1" applyBorder="1" applyAlignment="1">
      <alignment horizontal="left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1" fontId="2" fillId="0" borderId="0" xfId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4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2" xfId="4" applyNumberFormat="1" applyFont="1" applyBorder="1">
      <alignment vertical="center"/>
    </xf>
    <xf numFmtId="38" fontId="2" fillId="0" borderId="2" xfId="4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activeCell="E4" sqref="E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0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51" t="s">
        <v>67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25.5" x14ac:dyDescent="0.15">
      <c r="A2" s="152" t="s">
        <v>102</v>
      </c>
      <c r="B2" s="152"/>
      <c r="C2" s="152"/>
      <c r="D2" s="37"/>
      <c r="E2" s="37"/>
      <c r="F2" s="37"/>
      <c r="G2" s="37"/>
      <c r="H2" s="48"/>
      <c r="I2" s="37"/>
      <c r="J2" s="37"/>
      <c r="K2" s="37"/>
      <c r="L2" s="37"/>
    </row>
    <row r="3" spans="1:12" ht="24.95" customHeight="1" x14ac:dyDescent="0.15">
      <c r="A3" s="38" t="s">
        <v>68</v>
      </c>
      <c r="B3" s="38" t="s">
        <v>47</v>
      </c>
      <c r="C3" s="38" t="s">
        <v>69</v>
      </c>
      <c r="D3" s="38" t="s">
        <v>70</v>
      </c>
      <c r="E3" s="38" t="s">
        <v>71</v>
      </c>
      <c r="F3" s="38" t="s">
        <v>72</v>
      </c>
      <c r="G3" s="38" t="s">
        <v>73</v>
      </c>
      <c r="H3" s="49" t="s">
        <v>74</v>
      </c>
      <c r="I3" s="39" t="s">
        <v>48</v>
      </c>
      <c r="J3" s="39" t="s">
        <v>75</v>
      </c>
      <c r="K3" s="39" t="s">
        <v>76</v>
      </c>
      <c r="L3" s="39" t="s">
        <v>1</v>
      </c>
    </row>
    <row r="4" spans="1:12" s="99" customFormat="1" ht="24.95" customHeight="1" x14ac:dyDescent="0.15">
      <c r="A4" s="100">
        <v>2018</v>
      </c>
      <c r="B4" s="100">
        <v>10</v>
      </c>
      <c r="C4" s="100" t="s">
        <v>182</v>
      </c>
      <c r="D4" s="100" t="s">
        <v>188</v>
      </c>
      <c r="E4" s="101" t="s">
        <v>223</v>
      </c>
      <c r="F4" s="56">
        <v>3050</v>
      </c>
      <c r="G4" s="53" t="s">
        <v>183</v>
      </c>
      <c r="H4" s="107">
        <v>3000</v>
      </c>
      <c r="I4" s="102" t="s">
        <v>118</v>
      </c>
      <c r="J4" s="102" t="s">
        <v>185</v>
      </c>
      <c r="K4" s="102" t="s">
        <v>186</v>
      </c>
      <c r="L4" s="47"/>
    </row>
    <row r="5" spans="1:12" ht="24.95" customHeight="1" x14ac:dyDescent="0.15">
      <c r="A5" s="100">
        <v>2018</v>
      </c>
      <c r="B5" s="100">
        <v>10</v>
      </c>
      <c r="C5" s="100" t="s">
        <v>172</v>
      </c>
      <c r="D5" s="100" t="s">
        <v>188</v>
      </c>
      <c r="E5" s="101" t="s">
        <v>173</v>
      </c>
      <c r="F5" s="56">
        <v>239</v>
      </c>
      <c r="G5" s="53" t="s">
        <v>174</v>
      </c>
      <c r="H5" s="107">
        <v>3279</v>
      </c>
      <c r="I5" s="102" t="s">
        <v>102</v>
      </c>
      <c r="J5" s="102" t="s">
        <v>175</v>
      </c>
      <c r="K5" s="102" t="s">
        <v>176</v>
      </c>
      <c r="L5" s="47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0" sqref="G3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53" t="s">
        <v>95</v>
      </c>
      <c r="B1" s="153"/>
      <c r="C1" s="153"/>
      <c r="D1" s="153"/>
      <c r="E1" s="153"/>
      <c r="F1" s="153"/>
      <c r="G1" s="153"/>
      <c r="H1" s="153"/>
      <c r="I1" s="153"/>
    </row>
    <row r="2" spans="1:9" ht="25.5" x14ac:dyDescent="0.15">
      <c r="A2" s="154" t="s">
        <v>105</v>
      </c>
      <c r="B2" s="154"/>
      <c r="C2" s="1"/>
      <c r="D2" s="1"/>
      <c r="E2" s="1"/>
      <c r="F2" s="1"/>
      <c r="G2" s="1"/>
      <c r="H2" s="1"/>
      <c r="I2" s="52" t="s">
        <v>3</v>
      </c>
    </row>
    <row r="3" spans="1:9" ht="26.25" customHeight="1" x14ac:dyDescent="0.15">
      <c r="A3" s="191" t="s">
        <v>4</v>
      </c>
      <c r="B3" s="189" t="s">
        <v>5</v>
      </c>
      <c r="C3" s="189" t="s">
        <v>77</v>
      </c>
      <c r="D3" s="189" t="s">
        <v>97</v>
      </c>
      <c r="E3" s="187" t="s">
        <v>100</v>
      </c>
      <c r="F3" s="188"/>
      <c r="G3" s="187" t="s">
        <v>101</v>
      </c>
      <c r="H3" s="188"/>
      <c r="I3" s="189" t="s">
        <v>96</v>
      </c>
    </row>
    <row r="4" spans="1:9" ht="28.5" customHeight="1" x14ac:dyDescent="0.15">
      <c r="A4" s="192"/>
      <c r="B4" s="190"/>
      <c r="C4" s="190"/>
      <c r="D4" s="190"/>
      <c r="E4" s="54" t="s">
        <v>98</v>
      </c>
      <c r="F4" s="54" t="s">
        <v>99</v>
      </c>
      <c r="G4" s="54" t="s">
        <v>98</v>
      </c>
      <c r="H4" s="54" t="s">
        <v>99</v>
      </c>
      <c r="I4" s="190"/>
    </row>
    <row r="5" spans="1:9" ht="28.5" customHeight="1" x14ac:dyDescent="0.15">
      <c r="A5" s="15"/>
      <c r="B5" s="59" t="s">
        <v>103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C6" sqref="C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06" customWidth="1"/>
    <col min="6" max="6" width="15.77734375" customWidth="1"/>
    <col min="7" max="7" width="12.44140625" customWidth="1"/>
    <col min="8" max="8" width="12.44140625" style="126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51" t="s">
        <v>85</v>
      </c>
      <c r="B1" s="151"/>
      <c r="C1" s="151"/>
      <c r="D1" s="151"/>
      <c r="E1" s="151"/>
      <c r="F1" s="151"/>
      <c r="G1" s="151"/>
      <c r="H1" s="151"/>
      <c r="I1" s="151"/>
    </row>
    <row r="2" spans="1:12" ht="25.5" x14ac:dyDescent="0.15">
      <c r="A2" s="152" t="s">
        <v>102</v>
      </c>
      <c r="B2" s="152"/>
      <c r="C2" s="152"/>
      <c r="D2" s="76"/>
      <c r="E2" s="104"/>
      <c r="F2" s="76"/>
      <c r="G2" s="76"/>
      <c r="H2" s="122"/>
      <c r="I2" s="76"/>
    </row>
    <row r="3" spans="1:12" ht="24.95" customHeight="1" x14ac:dyDescent="0.15">
      <c r="A3" s="57" t="s">
        <v>46</v>
      </c>
      <c r="B3" s="58" t="s">
        <v>47</v>
      </c>
      <c r="C3" s="57" t="s">
        <v>63</v>
      </c>
      <c r="D3" s="57" t="s">
        <v>0</v>
      </c>
      <c r="E3" s="105" t="s">
        <v>64</v>
      </c>
      <c r="F3" s="57" t="s">
        <v>48</v>
      </c>
      <c r="G3" s="57" t="s">
        <v>49</v>
      </c>
      <c r="H3" s="57" t="s">
        <v>50</v>
      </c>
      <c r="I3" s="57" t="s">
        <v>1</v>
      </c>
    </row>
    <row r="4" spans="1:12" s="99" customFormat="1" ht="24.95" customHeight="1" x14ac:dyDescent="0.15">
      <c r="A4" s="100">
        <v>2018</v>
      </c>
      <c r="B4" s="100">
        <v>10</v>
      </c>
      <c r="C4" s="100" t="s">
        <v>187</v>
      </c>
      <c r="D4" s="100" t="s">
        <v>188</v>
      </c>
      <c r="E4" s="121">
        <v>5000</v>
      </c>
      <c r="F4" s="103" t="s">
        <v>118</v>
      </c>
      <c r="G4" s="103" t="s">
        <v>184</v>
      </c>
      <c r="H4" s="103" t="s">
        <v>189</v>
      </c>
      <c r="I4" s="47"/>
      <c r="J4" s="20"/>
      <c r="K4" s="21"/>
      <c r="L4" s="20"/>
    </row>
    <row r="5" spans="1:12" s="99" customFormat="1" ht="24.95" customHeight="1" x14ac:dyDescent="0.15">
      <c r="A5" s="103">
        <v>2018</v>
      </c>
      <c r="B5" s="103">
        <v>10</v>
      </c>
      <c r="C5" s="103" t="s">
        <v>190</v>
      </c>
      <c r="D5" s="103" t="s">
        <v>191</v>
      </c>
      <c r="E5" s="121">
        <v>1500</v>
      </c>
      <c r="F5" s="103" t="s">
        <v>118</v>
      </c>
      <c r="G5" s="103" t="s">
        <v>192</v>
      </c>
      <c r="H5" s="103" t="s">
        <v>193</v>
      </c>
      <c r="I5" s="47"/>
      <c r="J5" s="20"/>
      <c r="K5" s="21"/>
      <c r="L5" s="20"/>
    </row>
  </sheetData>
  <mergeCells count="2">
    <mergeCell ref="A1:I1"/>
    <mergeCell ref="A2:C2"/>
  </mergeCells>
  <phoneticPr fontId="3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workbookViewId="0">
      <selection activeCell="H15" sqref="H15"/>
    </sheetView>
  </sheetViews>
  <sheetFormatPr defaultRowHeight="13.5" x14ac:dyDescent="0.15"/>
  <cols>
    <col min="1" max="1" width="8.6640625" customWidth="1"/>
    <col min="2" max="2" width="8.77734375" customWidth="1"/>
    <col min="3" max="3" width="23.33203125" customWidth="1"/>
    <col min="4" max="4" width="10.88671875" customWidth="1"/>
    <col min="5" max="6" width="12.44140625" customWidth="1"/>
    <col min="7" max="7" width="9.33203125" customWidth="1"/>
    <col min="8" max="8" width="10.21875" customWidth="1"/>
    <col min="9" max="9" width="12.44140625" customWidth="1"/>
    <col min="10" max="10" width="16.3320312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51" t="s">
        <v>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5.5" x14ac:dyDescent="0.15">
      <c r="A2" s="152" t="s">
        <v>102</v>
      </c>
      <c r="B2" s="152"/>
      <c r="C2" s="152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7" customHeight="1" x14ac:dyDescent="0.15">
      <c r="A3" s="57" t="s">
        <v>46</v>
      </c>
      <c r="B3" s="58" t="s">
        <v>47</v>
      </c>
      <c r="C3" s="57" t="s">
        <v>91</v>
      </c>
      <c r="D3" s="57" t="s">
        <v>90</v>
      </c>
      <c r="E3" s="57" t="s">
        <v>0</v>
      </c>
      <c r="F3" s="58" t="s">
        <v>89</v>
      </c>
      <c r="G3" s="58" t="s">
        <v>88</v>
      </c>
      <c r="H3" s="58" t="s">
        <v>87</v>
      </c>
      <c r="I3" s="58" t="s">
        <v>86</v>
      </c>
      <c r="J3" s="57" t="s">
        <v>48</v>
      </c>
      <c r="K3" s="57" t="s">
        <v>49</v>
      </c>
      <c r="L3" s="57" t="s">
        <v>50</v>
      </c>
      <c r="M3" s="57" t="s">
        <v>1</v>
      </c>
    </row>
    <row r="4" spans="1:13" s="99" customFormat="1" ht="28.5" customHeight="1" x14ac:dyDescent="0.15">
      <c r="A4" s="103">
        <v>2018</v>
      </c>
      <c r="B4" s="103">
        <v>10</v>
      </c>
      <c r="C4" s="147" t="s">
        <v>177</v>
      </c>
      <c r="D4" s="148" t="s">
        <v>166</v>
      </c>
      <c r="E4" s="103" t="s">
        <v>167</v>
      </c>
      <c r="F4" s="149">
        <v>3000</v>
      </c>
      <c r="G4" s="150">
        <v>0</v>
      </c>
      <c r="H4" s="150">
        <v>0</v>
      </c>
      <c r="I4" s="150">
        <v>3000</v>
      </c>
      <c r="J4" s="103" t="s">
        <v>118</v>
      </c>
      <c r="K4" s="103" t="s">
        <v>178</v>
      </c>
      <c r="L4" s="103" t="s">
        <v>179</v>
      </c>
      <c r="M4" s="47"/>
    </row>
    <row r="5" spans="1:13" s="99" customFormat="1" ht="28.5" customHeight="1" x14ac:dyDescent="0.15">
      <c r="A5" s="103">
        <v>2018</v>
      </c>
      <c r="B5" s="103">
        <v>10</v>
      </c>
      <c r="C5" s="147" t="s">
        <v>180</v>
      </c>
      <c r="D5" s="148" t="s">
        <v>181</v>
      </c>
      <c r="E5" s="103" t="s">
        <v>167</v>
      </c>
      <c r="F5" s="149">
        <v>20000</v>
      </c>
      <c r="G5" s="150">
        <v>0</v>
      </c>
      <c r="H5" s="150">
        <v>0</v>
      </c>
      <c r="I5" s="150">
        <v>20000</v>
      </c>
      <c r="J5" s="103" t="s">
        <v>118</v>
      </c>
      <c r="K5" s="103" t="s">
        <v>178</v>
      </c>
      <c r="L5" s="103" t="s">
        <v>179</v>
      </c>
      <c r="M5" s="4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:E5">
      <formula1>"대안,턴키,일반,PQ,수의,실적"</formula1>
    </dataValidation>
    <dataValidation type="list" allowBlank="1" showInputMessage="1" showErrorMessage="1" sqref="D4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31" sqref="D3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53" t="s">
        <v>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5" x14ac:dyDescent="0.15">
      <c r="A2" s="154" t="s">
        <v>104</v>
      </c>
      <c r="B2" s="154"/>
      <c r="C2" s="1"/>
      <c r="D2" s="1"/>
      <c r="E2" s="1"/>
      <c r="F2" s="2"/>
      <c r="G2" s="2"/>
      <c r="H2" s="2"/>
      <c r="I2" s="2"/>
      <c r="J2" s="155" t="s">
        <v>3</v>
      </c>
      <c r="K2" s="15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59" t="s">
        <v>103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53" t="s">
        <v>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5" x14ac:dyDescent="0.15">
      <c r="A2" s="154" t="s">
        <v>104</v>
      </c>
      <c r="B2" s="154"/>
      <c r="C2" s="1"/>
      <c r="D2" s="1"/>
      <c r="E2" s="1"/>
      <c r="F2" s="12"/>
      <c r="G2" s="12"/>
      <c r="H2" s="12"/>
      <c r="I2" s="12"/>
      <c r="J2" s="155" t="s">
        <v>3</v>
      </c>
      <c r="K2" s="15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59" t="s">
        <v>103</v>
      </c>
      <c r="C4" s="25"/>
      <c r="D4" s="33"/>
      <c r="E4" s="32"/>
      <c r="F4" s="34"/>
      <c r="G4" s="36"/>
      <c r="H4" s="51"/>
      <c r="I4" s="51"/>
      <c r="J4" s="51"/>
      <c r="K4" s="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6" workbookViewId="0">
      <selection activeCell="G16" sqref="G16"/>
    </sheetView>
  </sheetViews>
  <sheetFormatPr defaultRowHeight="13.5" x14ac:dyDescent="0.15"/>
  <cols>
    <col min="1" max="1" width="24.44140625" style="75" customWidth="1"/>
    <col min="2" max="2" width="20.109375" style="8" customWidth="1"/>
    <col min="3" max="3" width="9.5546875" style="64" customWidth="1"/>
    <col min="4" max="4" width="8.88671875" style="71" customWidth="1"/>
    <col min="5" max="5" width="9.21875" style="71" customWidth="1"/>
    <col min="6" max="8" width="9.6640625" style="71" customWidth="1"/>
    <col min="9" max="9" width="9.6640625" style="8" customWidth="1"/>
  </cols>
  <sheetData>
    <row r="1" spans="1:9" ht="25.5" x14ac:dyDescent="0.15">
      <c r="A1" s="153" t="s">
        <v>13</v>
      </c>
      <c r="B1" s="153"/>
      <c r="C1" s="153"/>
      <c r="D1" s="153"/>
      <c r="E1" s="153"/>
      <c r="F1" s="153"/>
      <c r="G1" s="153"/>
      <c r="H1" s="153"/>
      <c r="I1" s="153"/>
    </row>
    <row r="2" spans="1:9" ht="25.5" x14ac:dyDescent="0.15">
      <c r="A2" s="73" t="s">
        <v>104</v>
      </c>
      <c r="B2" s="11"/>
      <c r="C2" s="61"/>
      <c r="D2" s="66"/>
      <c r="E2" s="66"/>
      <c r="F2" s="67"/>
      <c r="G2" s="67"/>
      <c r="H2" s="156" t="s">
        <v>3</v>
      </c>
      <c r="I2" s="156"/>
    </row>
    <row r="3" spans="1:9" ht="29.25" customHeight="1" x14ac:dyDescent="0.15">
      <c r="A3" s="74" t="s">
        <v>5</v>
      </c>
      <c r="B3" s="10" t="s">
        <v>30</v>
      </c>
      <c r="C3" s="62" t="s">
        <v>14</v>
      </c>
      <c r="D3" s="68" t="s">
        <v>15</v>
      </c>
      <c r="E3" s="68" t="s">
        <v>16</v>
      </c>
      <c r="F3" s="68" t="s">
        <v>17</v>
      </c>
      <c r="G3" s="69" t="s">
        <v>65</v>
      </c>
      <c r="H3" s="68" t="s">
        <v>29</v>
      </c>
      <c r="I3" s="10" t="s">
        <v>18</v>
      </c>
    </row>
    <row r="4" spans="1:9" ht="29.25" customHeight="1" x14ac:dyDescent="0.15">
      <c r="A4" s="145" t="s">
        <v>131</v>
      </c>
      <c r="B4" s="60" t="s">
        <v>107</v>
      </c>
      <c r="C4" s="63">
        <v>702206540</v>
      </c>
      <c r="D4" s="82">
        <v>43097</v>
      </c>
      <c r="E4" s="82">
        <v>43101</v>
      </c>
      <c r="F4" s="83">
        <v>43465</v>
      </c>
      <c r="G4" s="83">
        <v>43343</v>
      </c>
      <c r="H4" s="83">
        <v>43347</v>
      </c>
      <c r="I4" s="79"/>
    </row>
    <row r="5" spans="1:9" s="99" customFormat="1" ht="29.25" customHeight="1" x14ac:dyDescent="0.15">
      <c r="A5" s="145" t="s">
        <v>145</v>
      </c>
      <c r="B5" s="60" t="s">
        <v>146</v>
      </c>
      <c r="C5" s="63">
        <v>115626750</v>
      </c>
      <c r="D5" s="82">
        <v>43097</v>
      </c>
      <c r="E5" s="82">
        <v>43101</v>
      </c>
      <c r="F5" s="83">
        <v>43465</v>
      </c>
      <c r="G5" s="83">
        <v>43343</v>
      </c>
      <c r="H5" s="83">
        <v>43347</v>
      </c>
      <c r="I5" s="79"/>
    </row>
    <row r="6" spans="1:9" s="99" customFormat="1" ht="29.25" customHeight="1" x14ac:dyDescent="0.15">
      <c r="A6" s="140" t="s">
        <v>143</v>
      </c>
      <c r="B6" s="26" t="s">
        <v>144</v>
      </c>
      <c r="C6" s="84">
        <v>2520000</v>
      </c>
      <c r="D6" s="85">
        <v>43098</v>
      </c>
      <c r="E6" s="83">
        <v>43101</v>
      </c>
      <c r="F6" s="83">
        <v>43465</v>
      </c>
      <c r="G6" s="83">
        <v>43343</v>
      </c>
      <c r="H6" s="83">
        <v>43346</v>
      </c>
      <c r="I6" s="79"/>
    </row>
    <row r="7" spans="1:9" ht="29.25" customHeight="1" x14ac:dyDescent="0.15">
      <c r="A7" s="140" t="s">
        <v>111</v>
      </c>
      <c r="B7" s="87" t="s">
        <v>110</v>
      </c>
      <c r="C7" s="84">
        <v>15470000</v>
      </c>
      <c r="D7" s="85">
        <v>43105</v>
      </c>
      <c r="E7" s="83">
        <v>43108</v>
      </c>
      <c r="F7" s="83">
        <v>43465</v>
      </c>
      <c r="G7" s="83">
        <v>43343</v>
      </c>
      <c r="H7" s="83">
        <v>43346</v>
      </c>
      <c r="I7" s="79"/>
    </row>
    <row r="8" spans="1:9" s="99" customFormat="1" ht="29.25" customHeight="1" x14ac:dyDescent="0.15">
      <c r="A8" s="140" t="s">
        <v>152</v>
      </c>
      <c r="B8" s="87" t="s">
        <v>151</v>
      </c>
      <c r="C8" s="84">
        <v>38356000</v>
      </c>
      <c r="D8" s="85">
        <v>43129</v>
      </c>
      <c r="E8" s="83">
        <v>43132</v>
      </c>
      <c r="F8" s="83">
        <v>43465</v>
      </c>
      <c r="G8" s="83">
        <v>43343</v>
      </c>
      <c r="H8" s="83">
        <v>43348</v>
      </c>
      <c r="I8" s="79"/>
    </row>
    <row r="9" spans="1:9" ht="29.25" customHeight="1" x14ac:dyDescent="0.15">
      <c r="A9" s="140" t="s">
        <v>112</v>
      </c>
      <c r="B9" s="87" t="s">
        <v>113</v>
      </c>
      <c r="C9" s="84">
        <v>2520000</v>
      </c>
      <c r="D9" s="85">
        <v>43097</v>
      </c>
      <c r="E9" s="83">
        <v>43101</v>
      </c>
      <c r="F9" s="83">
        <v>43465</v>
      </c>
      <c r="G9" s="83">
        <v>43343</v>
      </c>
      <c r="H9" s="83">
        <v>43346</v>
      </c>
      <c r="I9" s="86"/>
    </row>
    <row r="10" spans="1:9" ht="29.25" customHeight="1" x14ac:dyDescent="0.15">
      <c r="A10" s="140" t="s">
        <v>114</v>
      </c>
      <c r="B10" s="60" t="s">
        <v>115</v>
      </c>
      <c r="C10" s="63">
        <v>2112000</v>
      </c>
      <c r="D10" s="85">
        <v>43096</v>
      </c>
      <c r="E10" s="83">
        <v>43101</v>
      </c>
      <c r="F10" s="83">
        <v>43465</v>
      </c>
      <c r="G10" s="83">
        <v>43343</v>
      </c>
      <c r="H10" s="83">
        <v>43346</v>
      </c>
      <c r="I10" s="79"/>
    </row>
    <row r="11" spans="1:9" ht="29.25" customHeight="1" x14ac:dyDescent="0.15">
      <c r="A11" s="140" t="s">
        <v>116</v>
      </c>
      <c r="B11" s="87" t="s">
        <v>117</v>
      </c>
      <c r="C11" s="84">
        <v>2376000</v>
      </c>
      <c r="D11" s="85">
        <v>43095</v>
      </c>
      <c r="E11" s="83">
        <v>43101</v>
      </c>
      <c r="F11" s="83">
        <v>43465</v>
      </c>
      <c r="G11" s="83">
        <v>43343</v>
      </c>
      <c r="H11" s="83">
        <v>43346</v>
      </c>
      <c r="I11" s="79"/>
    </row>
    <row r="12" spans="1:9" s="99" customFormat="1" ht="29.25" customHeight="1" x14ac:dyDescent="0.15">
      <c r="A12" s="140" t="s">
        <v>170</v>
      </c>
      <c r="B12" s="26" t="s">
        <v>120</v>
      </c>
      <c r="C12" s="84">
        <v>3240000</v>
      </c>
      <c r="D12" s="85">
        <v>43097</v>
      </c>
      <c r="E12" s="83">
        <v>43101</v>
      </c>
      <c r="F12" s="83">
        <v>43465</v>
      </c>
      <c r="G12" s="83">
        <v>43343</v>
      </c>
      <c r="H12" s="83">
        <v>43346</v>
      </c>
      <c r="I12" s="79"/>
    </row>
    <row r="13" spans="1:9" s="99" customFormat="1" ht="29.25" customHeight="1" x14ac:dyDescent="0.15">
      <c r="A13" s="140" t="s">
        <v>171</v>
      </c>
      <c r="B13" s="26" t="s">
        <v>120</v>
      </c>
      <c r="C13" s="84">
        <v>3240000</v>
      </c>
      <c r="D13" s="85">
        <v>43097</v>
      </c>
      <c r="E13" s="83">
        <v>43101</v>
      </c>
      <c r="F13" s="83">
        <v>43465</v>
      </c>
      <c r="G13" s="83">
        <v>43371</v>
      </c>
      <c r="H13" s="83">
        <v>43371</v>
      </c>
      <c r="I13" s="79"/>
    </row>
    <row r="14" spans="1:9" s="99" customFormat="1" ht="29.25" customHeight="1" x14ac:dyDescent="0.15">
      <c r="A14" s="140" t="s">
        <v>149</v>
      </c>
      <c r="B14" s="26" t="s">
        <v>120</v>
      </c>
      <c r="C14" s="84">
        <v>1620000</v>
      </c>
      <c r="D14" s="85">
        <v>43098</v>
      </c>
      <c r="E14" s="83">
        <v>43108</v>
      </c>
      <c r="F14" s="83">
        <v>43465</v>
      </c>
      <c r="G14" s="83">
        <v>43343</v>
      </c>
      <c r="H14" s="83">
        <v>43348</v>
      </c>
      <c r="I14" s="79"/>
    </row>
    <row r="15" spans="1:9" ht="29.25" customHeight="1" x14ac:dyDescent="0.15">
      <c r="A15" s="140" t="s">
        <v>124</v>
      </c>
      <c r="B15" s="89" t="s">
        <v>125</v>
      </c>
      <c r="C15" s="77">
        <v>6600000</v>
      </c>
      <c r="D15" s="70">
        <v>43097</v>
      </c>
      <c r="E15" s="65">
        <v>43101</v>
      </c>
      <c r="F15" s="65">
        <v>43465</v>
      </c>
      <c r="G15" s="65">
        <v>43361</v>
      </c>
      <c r="H15" s="65">
        <v>43361</v>
      </c>
      <c r="I15" s="31"/>
    </row>
    <row r="16" spans="1:9" ht="29.25" customHeight="1" x14ac:dyDescent="0.15">
      <c r="A16" s="140" t="s">
        <v>132</v>
      </c>
      <c r="B16" s="89" t="s">
        <v>133</v>
      </c>
      <c r="C16" s="80">
        <v>11411160</v>
      </c>
      <c r="D16" s="85">
        <v>43100</v>
      </c>
      <c r="E16" s="83">
        <v>43101</v>
      </c>
      <c r="F16" s="83">
        <v>43465</v>
      </c>
      <c r="G16" s="83">
        <v>43312</v>
      </c>
      <c r="H16" s="83">
        <v>43350</v>
      </c>
      <c r="I16" s="31"/>
    </row>
    <row r="17" spans="1:9" s="99" customFormat="1" ht="29.25" customHeight="1" x14ac:dyDescent="0.15">
      <c r="A17" s="140" t="s">
        <v>157</v>
      </c>
      <c r="B17" s="89" t="s">
        <v>158</v>
      </c>
      <c r="C17" s="80">
        <v>382800</v>
      </c>
      <c r="D17" s="85">
        <v>43248</v>
      </c>
      <c r="E17" s="83">
        <v>43248</v>
      </c>
      <c r="F17" s="83">
        <v>43465</v>
      </c>
      <c r="G17" s="83">
        <v>43343</v>
      </c>
      <c r="H17" s="83">
        <v>43346</v>
      </c>
      <c r="I17" s="31"/>
    </row>
    <row r="18" spans="1:9" s="99" customFormat="1" ht="29.25" customHeight="1" x14ac:dyDescent="0.15">
      <c r="A18" s="140" t="s">
        <v>155</v>
      </c>
      <c r="B18" s="89" t="s">
        <v>156</v>
      </c>
      <c r="C18" s="80">
        <v>1800000</v>
      </c>
      <c r="D18" s="85">
        <v>43130</v>
      </c>
      <c r="E18" s="85">
        <v>43132</v>
      </c>
      <c r="F18" s="83">
        <v>43465</v>
      </c>
      <c r="G18" s="83">
        <v>43343</v>
      </c>
      <c r="H18" s="83">
        <v>43346</v>
      </c>
      <c r="I18" s="31"/>
    </row>
    <row r="19" spans="1:9" s="99" customFormat="1" ht="29.25" customHeight="1" x14ac:dyDescent="0.15">
      <c r="A19" s="140" t="s">
        <v>137</v>
      </c>
      <c r="B19" s="89" t="s">
        <v>138</v>
      </c>
      <c r="C19" s="80">
        <v>748000</v>
      </c>
      <c r="D19" s="85">
        <v>43164</v>
      </c>
      <c r="E19" s="85">
        <v>43164</v>
      </c>
      <c r="F19" s="83">
        <v>43465</v>
      </c>
      <c r="G19" s="83">
        <v>43343</v>
      </c>
      <c r="H19" s="83">
        <v>43355</v>
      </c>
      <c r="I19" s="31"/>
    </row>
    <row r="20" spans="1:9" s="99" customFormat="1" ht="29.25" customHeight="1" x14ac:dyDescent="0.15">
      <c r="A20" s="140" t="s">
        <v>196</v>
      </c>
      <c r="B20" s="89" t="s">
        <v>198</v>
      </c>
      <c r="C20" s="80">
        <v>1148000</v>
      </c>
      <c r="D20" s="85">
        <v>43357</v>
      </c>
      <c r="E20" s="85">
        <v>43359</v>
      </c>
      <c r="F20" s="85">
        <v>43359</v>
      </c>
      <c r="G20" s="85">
        <v>43359</v>
      </c>
      <c r="H20" s="85">
        <v>43359</v>
      </c>
      <c r="I20" s="31"/>
    </row>
    <row r="21" spans="1:9" s="21" customFormat="1" ht="29.25" customHeight="1" x14ac:dyDescent="0.15">
      <c r="A21" s="141"/>
      <c r="B21" s="144"/>
      <c r="C21" s="142"/>
      <c r="D21" s="143"/>
      <c r="E21" s="143"/>
      <c r="F21" s="143"/>
      <c r="G21" s="143"/>
      <c r="H21" s="143"/>
      <c r="I21" s="144"/>
    </row>
    <row r="22" spans="1:9" s="21" customFormat="1" ht="29.25" customHeight="1" x14ac:dyDescent="0.15">
      <c r="A22" s="141"/>
      <c r="B22" s="144"/>
      <c r="C22" s="142"/>
      <c r="D22" s="143"/>
      <c r="E22" s="143"/>
      <c r="F22" s="143"/>
      <c r="G22" s="143"/>
      <c r="H22" s="143"/>
      <c r="I22" s="144"/>
    </row>
    <row r="23" spans="1:9" s="21" customFormat="1" ht="29.25" customHeight="1" x14ac:dyDescent="0.15">
      <c r="A23" s="141"/>
      <c r="B23" s="144"/>
      <c r="C23" s="142"/>
      <c r="D23" s="143"/>
      <c r="E23" s="143"/>
      <c r="F23" s="143"/>
      <c r="G23" s="143"/>
      <c r="H23" s="143"/>
      <c r="I23" s="144"/>
    </row>
    <row r="24" spans="1:9" s="21" customFormat="1" ht="29.25" customHeight="1" x14ac:dyDescent="0.15">
      <c r="A24" s="141"/>
      <c r="B24" s="144"/>
      <c r="C24" s="142"/>
      <c r="D24" s="143"/>
      <c r="E24" s="143"/>
      <c r="F24" s="143"/>
      <c r="G24" s="143"/>
      <c r="H24" s="143"/>
      <c r="I24" s="144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2" workbookViewId="0">
      <selection activeCell="I13" sqref="I13"/>
    </sheetView>
  </sheetViews>
  <sheetFormatPr defaultRowHeight="13.5" x14ac:dyDescent="0.15"/>
  <cols>
    <col min="1" max="1" width="15.109375" style="117" bestFit="1" customWidth="1"/>
    <col min="2" max="2" width="23.5546875" style="130" customWidth="1"/>
    <col min="3" max="3" width="13.33203125" style="117" customWidth="1"/>
    <col min="4" max="4" width="11.5546875" style="137" bestFit="1" customWidth="1"/>
    <col min="5" max="6" width="9.5546875" style="115" customWidth="1"/>
    <col min="7" max="7" width="10.33203125" style="115" customWidth="1"/>
    <col min="8" max="8" width="12" style="115" customWidth="1"/>
    <col min="9" max="9" width="16.109375" style="18" customWidth="1"/>
    <col min="10" max="16384" width="8.88671875" style="108"/>
  </cols>
  <sheetData>
    <row r="1" spans="1:9" ht="25.5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158" t="s">
        <v>105</v>
      </c>
      <c r="B2" s="158"/>
      <c r="C2" s="109"/>
      <c r="D2" s="114"/>
      <c r="E2" s="114"/>
      <c r="F2" s="114"/>
      <c r="G2" s="114"/>
      <c r="H2" s="114"/>
      <c r="I2" s="110" t="s">
        <v>82</v>
      </c>
    </row>
    <row r="3" spans="1:9" ht="26.25" customHeight="1" x14ac:dyDescent="0.15">
      <c r="A3" s="111" t="s">
        <v>4</v>
      </c>
      <c r="B3" s="133" t="s">
        <v>5</v>
      </c>
      <c r="C3" s="112" t="s">
        <v>77</v>
      </c>
      <c r="D3" s="113" t="s">
        <v>78</v>
      </c>
      <c r="E3" s="113" t="s">
        <v>83</v>
      </c>
      <c r="F3" s="113" t="s">
        <v>79</v>
      </c>
      <c r="G3" s="113" t="s">
        <v>80</v>
      </c>
      <c r="H3" s="113" t="s">
        <v>81</v>
      </c>
      <c r="I3" s="112" t="s">
        <v>93</v>
      </c>
    </row>
    <row r="4" spans="1:9" ht="23.1" customHeight="1" x14ac:dyDescent="0.15">
      <c r="A4" s="15" t="s">
        <v>106</v>
      </c>
      <c r="B4" s="131" t="s">
        <v>130</v>
      </c>
      <c r="C4" s="60" t="s">
        <v>107</v>
      </c>
      <c r="D4" s="63">
        <v>702206540</v>
      </c>
      <c r="E4" s="63"/>
      <c r="F4" s="63">
        <f>54242290*4+55994020+54117840+54117840</f>
        <v>381198860</v>
      </c>
      <c r="G4" s="63"/>
      <c r="H4" s="63">
        <f>SUM(E4:G4)</f>
        <v>381198860</v>
      </c>
      <c r="I4" s="78"/>
    </row>
    <row r="5" spans="1:9" ht="23.1" customHeight="1" x14ac:dyDescent="0.15">
      <c r="A5" s="15" t="s">
        <v>106</v>
      </c>
      <c r="B5" s="138" t="s">
        <v>148</v>
      </c>
      <c r="C5" s="87" t="s">
        <v>147</v>
      </c>
      <c r="D5" s="135">
        <v>115626750</v>
      </c>
      <c r="E5" s="63"/>
      <c r="F5" s="63">
        <f>9274690+8999790+9240990+9039390*4</f>
        <v>63673030</v>
      </c>
      <c r="G5" s="63"/>
      <c r="H5" s="63">
        <f>SUM(E5:G5)</f>
        <v>63673030</v>
      </c>
      <c r="I5" s="78"/>
    </row>
    <row r="6" spans="1:9" ht="23.1" customHeight="1" x14ac:dyDescent="0.15">
      <c r="A6" s="15" t="s">
        <v>104</v>
      </c>
      <c r="B6" s="138" t="s">
        <v>129</v>
      </c>
      <c r="C6" s="26" t="s">
        <v>108</v>
      </c>
      <c r="D6" s="63">
        <v>2520000</v>
      </c>
      <c r="E6" s="63"/>
      <c r="F6" s="63">
        <f>210000*7</f>
        <v>1470000</v>
      </c>
      <c r="G6" s="63"/>
      <c r="H6" s="63">
        <f t="shared" ref="H6:H12" si="0">SUM(E6:G6)</f>
        <v>1470000</v>
      </c>
      <c r="I6" s="78"/>
    </row>
    <row r="7" spans="1:9" ht="23.1" customHeight="1" x14ac:dyDescent="0.15">
      <c r="A7" s="15" t="s">
        <v>104</v>
      </c>
      <c r="B7" s="132" t="s">
        <v>119</v>
      </c>
      <c r="C7" s="87" t="s">
        <v>110</v>
      </c>
      <c r="D7" s="63">
        <v>15470000</v>
      </c>
      <c r="E7" s="63"/>
      <c r="F7" s="63">
        <f>1260000+1050000+1470000*2+1260000+1330000+1330000</f>
        <v>9170000</v>
      </c>
      <c r="G7" s="63"/>
      <c r="H7" s="63">
        <f t="shared" si="0"/>
        <v>9170000</v>
      </c>
      <c r="I7" s="78"/>
    </row>
    <row r="8" spans="1:9" ht="23.1" customHeight="1" x14ac:dyDescent="0.15">
      <c r="A8" s="15" t="s">
        <v>104</v>
      </c>
      <c r="B8" s="132" t="s">
        <v>150</v>
      </c>
      <c r="C8" s="134" t="s">
        <v>153</v>
      </c>
      <c r="D8" s="63">
        <v>38356000</v>
      </c>
      <c r="E8" s="63"/>
      <c r="F8" s="63">
        <f>2752000+2223100+3207800+2984200+2807900+2709000+2635900</f>
        <v>19319900</v>
      </c>
      <c r="G8" s="63"/>
      <c r="H8" s="63">
        <f t="shared" si="0"/>
        <v>19319900</v>
      </c>
      <c r="I8" s="78"/>
    </row>
    <row r="9" spans="1:9" ht="23.1" customHeight="1" x14ac:dyDescent="0.15">
      <c r="A9" s="15" t="s">
        <v>104</v>
      </c>
      <c r="B9" s="138" t="s">
        <v>112</v>
      </c>
      <c r="C9" s="87" t="s">
        <v>113</v>
      </c>
      <c r="D9" s="135">
        <v>2520000</v>
      </c>
      <c r="E9" s="63"/>
      <c r="F9" s="63">
        <f>210000*7</f>
        <v>1470000</v>
      </c>
      <c r="G9" s="63"/>
      <c r="H9" s="63">
        <f t="shared" si="0"/>
        <v>1470000</v>
      </c>
      <c r="I9" s="78"/>
    </row>
    <row r="10" spans="1:9" ht="23.1" customHeight="1" x14ac:dyDescent="0.15">
      <c r="A10" s="15" t="s">
        <v>104</v>
      </c>
      <c r="B10" s="138" t="s">
        <v>123</v>
      </c>
      <c r="C10" s="60" t="s">
        <v>115</v>
      </c>
      <c r="D10" s="63">
        <v>2112000</v>
      </c>
      <c r="E10" s="63"/>
      <c r="F10" s="63">
        <f>176000*7</f>
        <v>1232000</v>
      </c>
      <c r="G10" s="63"/>
      <c r="H10" s="63">
        <f t="shared" si="0"/>
        <v>1232000</v>
      </c>
      <c r="I10" s="78"/>
    </row>
    <row r="11" spans="1:9" ht="23.1" customHeight="1" x14ac:dyDescent="0.15">
      <c r="A11" s="15" t="s">
        <v>104</v>
      </c>
      <c r="B11" s="138" t="s">
        <v>122</v>
      </c>
      <c r="C11" s="87" t="s">
        <v>117</v>
      </c>
      <c r="D11" s="135">
        <v>2376000</v>
      </c>
      <c r="E11" s="63"/>
      <c r="F11" s="63">
        <f>198000*7</f>
        <v>1386000</v>
      </c>
      <c r="G11" s="63"/>
      <c r="H11" s="63">
        <f t="shared" si="0"/>
        <v>1386000</v>
      </c>
      <c r="I11" s="78"/>
    </row>
    <row r="12" spans="1:9" ht="23.1" customHeight="1" x14ac:dyDescent="0.15">
      <c r="A12" s="15" t="s">
        <v>102</v>
      </c>
      <c r="B12" s="132" t="s">
        <v>139</v>
      </c>
      <c r="C12" s="88" t="s">
        <v>121</v>
      </c>
      <c r="D12" s="135">
        <v>1800000</v>
      </c>
      <c r="E12" s="63"/>
      <c r="F12" s="63">
        <f>158000+371000+158000</f>
        <v>687000</v>
      </c>
      <c r="G12" s="63"/>
      <c r="H12" s="63">
        <f t="shared" si="0"/>
        <v>687000</v>
      </c>
      <c r="I12" s="78"/>
    </row>
    <row r="13" spans="1:9" ht="23.1" customHeight="1" x14ac:dyDescent="0.15">
      <c r="A13" s="15" t="s">
        <v>104</v>
      </c>
      <c r="B13" s="138" t="s">
        <v>109</v>
      </c>
      <c r="C13" s="26" t="s">
        <v>120</v>
      </c>
      <c r="D13" s="63">
        <v>3240000</v>
      </c>
      <c r="E13" s="63"/>
      <c r="F13" s="63">
        <f>270000*7</f>
        <v>1890000</v>
      </c>
      <c r="G13" s="63"/>
      <c r="H13" s="63">
        <f>SUM(E13:G13)</f>
        <v>1890000</v>
      </c>
      <c r="I13" s="78"/>
    </row>
    <row r="14" spans="1:9" ht="23.1" customHeight="1" x14ac:dyDescent="0.15">
      <c r="A14" s="15" t="s">
        <v>104</v>
      </c>
      <c r="B14" s="138" t="s">
        <v>154</v>
      </c>
      <c r="C14" s="26" t="s">
        <v>120</v>
      </c>
      <c r="D14" s="63">
        <v>1620000</v>
      </c>
      <c r="E14" s="63"/>
      <c r="F14" s="63">
        <f>135000*7</f>
        <v>945000</v>
      </c>
      <c r="G14" s="63"/>
      <c r="H14" s="63">
        <f>SUM(E14:G14)</f>
        <v>945000</v>
      </c>
      <c r="I14" s="78"/>
    </row>
    <row r="15" spans="1:9" ht="23.1" customHeight="1" x14ac:dyDescent="0.15">
      <c r="A15" s="15" t="s">
        <v>104</v>
      </c>
      <c r="B15" s="132" t="s">
        <v>124</v>
      </c>
      <c r="C15" s="89" t="s">
        <v>125</v>
      </c>
      <c r="D15" s="81">
        <v>6600000</v>
      </c>
      <c r="E15" s="81"/>
      <c r="F15" s="81">
        <f>550000*7</f>
        <v>3850000</v>
      </c>
      <c r="G15" s="81"/>
      <c r="H15" s="63">
        <f t="shared" ref="H15:H25" si="1">SUM(E15:G15)</f>
        <v>3850000</v>
      </c>
      <c r="I15" s="78"/>
    </row>
    <row r="16" spans="1:9" ht="23.1" customHeight="1" x14ac:dyDescent="0.15">
      <c r="A16" s="15" t="s">
        <v>102</v>
      </c>
      <c r="B16" s="132" t="s">
        <v>134</v>
      </c>
      <c r="C16" s="89" t="s">
        <v>135</v>
      </c>
      <c r="D16" s="136">
        <v>11411160</v>
      </c>
      <c r="E16" s="63"/>
      <c r="F16" s="63">
        <f>950930*7</f>
        <v>6656510</v>
      </c>
      <c r="G16" s="63"/>
      <c r="H16" s="63">
        <f t="shared" si="1"/>
        <v>6656510</v>
      </c>
      <c r="I16" s="78"/>
    </row>
    <row r="17" spans="1:9" ht="23.1" customHeight="1" x14ac:dyDescent="0.15">
      <c r="A17" s="15" t="s">
        <v>102</v>
      </c>
      <c r="B17" s="132" t="s">
        <v>137</v>
      </c>
      <c r="C17" s="89" t="s">
        <v>138</v>
      </c>
      <c r="D17" s="136">
        <v>748000</v>
      </c>
      <c r="E17" s="63"/>
      <c r="F17" s="63">
        <f>74800*6</f>
        <v>448800</v>
      </c>
      <c r="G17" s="63"/>
      <c r="H17" s="63">
        <f t="shared" ref="H17" si="2">SUM(E17:G17)</f>
        <v>448800</v>
      </c>
      <c r="I17" s="78"/>
    </row>
    <row r="18" spans="1:9" ht="23.1" customHeight="1" x14ac:dyDescent="0.15">
      <c r="A18" s="15" t="s">
        <v>102</v>
      </c>
      <c r="B18" s="132" t="s">
        <v>141</v>
      </c>
      <c r="C18" s="89" t="s">
        <v>140</v>
      </c>
      <c r="D18" s="63">
        <v>7484620</v>
      </c>
      <c r="E18" s="63"/>
      <c r="F18" s="63">
        <f>1949020+1629040+2167580+1579060</f>
        <v>7324700</v>
      </c>
      <c r="G18" s="63"/>
      <c r="H18" s="63">
        <f t="shared" si="1"/>
        <v>7324700</v>
      </c>
      <c r="I18" s="15"/>
    </row>
    <row r="19" spans="1:9" ht="23.1" customHeight="1" x14ac:dyDescent="0.15">
      <c r="A19" s="15" t="s">
        <v>102</v>
      </c>
      <c r="B19" s="132" t="s">
        <v>163</v>
      </c>
      <c r="C19" s="89" t="s">
        <v>164</v>
      </c>
      <c r="D19" s="63">
        <v>382800</v>
      </c>
      <c r="E19" s="63"/>
      <c r="F19" s="63">
        <v>63800</v>
      </c>
      <c r="G19" s="63"/>
      <c r="H19" s="63">
        <f t="shared" si="1"/>
        <v>63800</v>
      </c>
      <c r="I19" s="15"/>
    </row>
    <row r="20" spans="1:9" ht="23.1" customHeight="1" x14ac:dyDescent="0.15">
      <c r="A20" s="15" t="s">
        <v>102</v>
      </c>
      <c r="B20" s="132" t="s">
        <v>161</v>
      </c>
      <c r="C20" s="89" t="s">
        <v>160</v>
      </c>
      <c r="D20" s="63">
        <v>900000</v>
      </c>
      <c r="E20" s="63"/>
      <c r="F20" s="63"/>
      <c r="G20" s="63">
        <v>900000</v>
      </c>
      <c r="H20" s="63">
        <f t="shared" si="1"/>
        <v>900000</v>
      </c>
      <c r="I20" s="15"/>
    </row>
    <row r="21" spans="1:9" ht="23.1" customHeight="1" x14ac:dyDescent="0.15">
      <c r="A21" s="15" t="s">
        <v>102</v>
      </c>
      <c r="B21" s="132" t="s">
        <v>168</v>
      </c>
      <c r="C21" s="89" t="s">
        <v>169</v>
      </c>
      <c r="D21" s="63">
        <v>1400000</v>
      </c>
      <c r="E21" s="63"/>
      <c r="F21" s="63"/>
      <c r="G21" s="63">
        <v>1400000</v>
      </c>
      <c r="H21" s="63">
        <f t="shared" si="1"/>
        <v>1400000</v>
      </c>
      <c r="I21" s="15"/>
    </row>
    <row r="22" spans="1:9" ht="23.1" customHeight="1" x14ac:dyDescent="0.15">
      <c r="A22" s="15" t="s">
        <v>102</v>
      </c>
      <c r="B22" s="132" t="s">
        <v>162</v>
      </c>
      <c r="C22" s="89" t="s">
        <v>159</v>
      </c>
      <c r="D22" s="63">
        <v>450000</v>
      </c>
      <c r="E22" s="63"/>
      <c r="F22" s="63"/>
      <c r="G22" s="63">
        <v>450000</v>
      </c>
      <c r="H22" s="63">
        <f t="shared" si="1"/>
        <v>450000</v>
      </c>
      <c r="I22" s="15"/>
    </row>
    <row r="23" spans="1:9" ht="23.1" customHeight="1" x14ac:dyDescent="0.15">
      <c r="A23" s="15" t="s">
        <v>102</v>
      </c>
      <c r="B23" s="132" t="s">
        <v>195</v>
      </c>
      <c r="C23" s="88" t="s">
        <v>194</v>
      </c>
      <c r="D23" s="81">
        <v>2781130</v>
      </c>
      <c r="E23" s="128"/>
      <c r="F23" s="128"/>
      <c r="G23" s="128">
        <v>2781130</v>
      </c>
      <c r="H23" s="63">
        <f t="shared" si="1"/>
        <v>2781130</v>
      </c>
      <c r="I23" s="127"/>
    </row>
    <row r="24" spans="1:9" ht="23.1" customHeight="1" x14ac:dyDescent="0.15">
      <c r="A24" s="15" t="s">
        <v>102</v>
      </c>
      <c r="B24" s="139" t="s">
        <v>217</v>
      </c>
      <c r="C24" s="89" t="s">
        <v>218</v>
      </c>
      <c r="D24" s="80">
        <v>1032000</v>
      </c>
      <c r="E24" s="129"/>
      <c r="F24" s="129"/>
      <c r="G24" s="129">
        <v>1032000</v>
      </c>
      <c r="H24" s="63">
        <f t="shared" si="1"/>
        <v>1032000</v>
      </c>
      <c r="I24" s="116"/>
    </row>
    <row r="25" spans="1:9" ht="23.1" customHeight="1" x14ac:dyDescent="0.15">
      <c r="A25" s="15" t="s">
        <v>102</v>
      </c>
      <c r="B25" s="146" t="s">
        <v>196</v>
      </c>
      <c r="C25" s="116" t="s">
        <v>219</v>
      </c>
      <c r="D25" s="129">
        <v>1148000</v>
      </c>
      <c r="E25" s="129"/>
      <c r="F25" s="129"/>
      <c r="G25" s="129">
        <v>1148000</v>
      </c>
      <c r="H25" s="63">
        <f t="shared" si="1"/>
        <v>1148000</v>
      </c>
      <c r="I25" s="116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4" sqref="C4:C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53" t="s">
        <v>21</v>
      </c>
      <c r="B1" s="153"/>
      <c r="C1" s="153"/>
      <c r="D1" s="153"/>
      <c r="E1" s="153"/>
    </row>
    <row r="2" spans="1:5" ht="26.25" thickBot="1" x14ac:dyDescent="0.2">
      <c r="A2" s="55" t="s">
        <v>102</v>
      </c>
      <c r="B2" s="27"/>
      <c r="C2" s="1"/>
      <c r="D2" s="1"/>
      <c r="E2" s="72" t="s">
        <v>52</v>
      </c>
    </row>
    <row r="3" spans="1:5" ht="21" customHeight="1" thickTop="1" x14ac:dyDescent="0.15">
      <c r="A3" s="159" t="s">
        <v>53</v>
      </c>
      <c r="B3" s="28" t="s">
        <v>54</v>
      </c>
      <c r="C3" s="162" t="s">
        <v>207</v>
      </c>
      <c r="D3" s="163"/>
      <c r="E3" s="164"/>
    </row>
    <row r="4" spans="1:5" ht="21" customHeight="1" x14ac:dyDescent="0.15">
      <c r="A4" s="160"/>
      <c r="B4" s="29" t="s">
        <v>55</v>
      </c>
      <c r="C4" s="92">
        <v>1200000</v>
      </c>
      <c r="D4" s="40" t="s">
        <v>56</v>
      </c>
      <c r="E4" s="93">
        <v>1148000</v>
      </c>
    </row>
    <row r="5" spans="1:5" ht="21" customHeight="1" x14ac:dyDescent="0.15">
      <c r="A5" s="160"/>
      <c r="B5" s="29" t="s">
        <v>57</v>
      </c>
      <c r="C5" s="41">
        <f>E4/C4</f>
        <v>0.95666666666666667</v>
      </c>
      <c r="D5" s="40" t="s">
        <v>33</v>
      </c>
      <c r="E5" s="93">
        <v>1148000</v>
      </c>
    </row>
    <row r="6" spans="1:5" ht="21" customHeight="1" x14ac:dyDescent="0.15">
      <c r="A6" s="160"/>
      <c r="B6" s="29" t="s">
        <v>32</v>
      </c>
      <c r="C6" s="42" t="s">
        <v>221</v>
      </c>
      <c r="D6" s="40" t="s">
        <v>84</v>
      </c>
      <c r="E6" s="42" t="s">
        <v>209</v>
      </c>
    </row>
    <row r="7" spans="1:5" ht="21" customHeight="1" x14ac:dyDescent="0.15">
      <c r="A7" s="160"/>
      <c r="B7" s="29" t="s">
        <v>58</v>
      </c>
      <c r="C7" s="90" t="s">
        <v>126</v>
      </c>
      <c r="D7" s="40" t="s">
        <v>59</v>
      </c>
      <c r="E7" s="46" t="s">
        <v>197</v>
      </c>
    </row>
    <row r="8" spans="1:5" ht="21" customHeight="1" x14ac:dyDescent="0.15">
      <c r="A8" s="160"/>
      <c r="B8" s="29" t="s">
        <v>60</v>
      </c>
      <c r="C8" s="90" t="s">
        <v>127</v>
      </c>
      <c r="D8" s="40" t="s">
        <v>35</v>
      </c>
      <c r="E8" s="43" t="s">
        <v>199</v>
      </c>
    </row>
    <row r="9" spans="1:5" ht="21" customHeight="1" thickBot="1" x14ac:dyDescent="0.2">
      <c r="A9" s="161"/>
      <c r="B9" s="30" t="s">
        <v>61</v>
      </c>
      <c r="C9" s="91" t="s">
        <v>128</v>
      </c>
      <c r="D9" s="44" t="s">
        <v>62</v>
      </c>
      <c r="E9" s="45" t="s">
        <v>212</v>
      </c>
    </row>
    <row r="10" spans="1:5" ht="21" customHeight="1" thickTop="1" x14ac:dyDescent="0.15">
      <c r="A10" s="159" t="s">
        <v>53</v>
      </c>
      <c r="B10" s="28" t="s">
        <v>54</v>
      </c>
      <c r="C10" s="162" t="s">
        <v>201</v>
      </c>
      <c r="D10" s="163"/>
      <c r="E10" s="164"/>
    </row>
    <row r="11" spans="1:5" ht="21" customHeight="1" x14ac:dyDescent="0.15">
      <c r="A11" s="160"/>
      <c r="B11" s="29" t="s">
        <v>55</v>
      </c>
      <c r="C11" s="92">
        <v>5744000</v>
      </c>
      <c r="D11" s="40" t="s">
        <v>56</v>
      </c>
      <c r="E11" s="93">
        <v>5514000</v>
      </c>
    </row>
    <row r="12" spans="1:5" ht="21" customHeight="1" x14ac:dyDescent="0.15">
      <c r="A12" s="160"/>
      <c r="B12" s="29" t="s">
        <v>57</v>
      </c>
      <c r="C12" s="41">
        <f>E11/C11</f>
        <v>0.95995821727019504</v>
      </c>
      <c r="D12" s="40" t="s">
        <v>33</v>
      </c>
      <c r="E12" s="93">
        <v>5514000</v>
      </c>
    </row>
    <row r="13" spans="1:5" ht="21" customHeight="1" x14ac:dyDescent="0.15">
      <c r="A13" s="160"/>
      <c r="B13" s="29" t="s">
        <v>32</v>
      </c>
      <c r="C13" s="42" t="s">
        <v>203</v>
      </c>
      <c r="D13" s="40" t="s">
        <v>84</v>
      </c>
      <c r="E13" s="46" t="s">
        <v>204</v>
      </c>
    </row>
    <row r="14" spans="1:5" ht="21" customHeight="1" x14ac:dyDescent="0.15">
      <c r="A14" s="160"/>
      <c r="B14" s="29" t="s">
        <v>58</v>
      </c>
      <c r="C14" s="90" t="s">
        <v>126</v>
      </c>
      <c r="D14" s="40" t="s">
        <v>59</v>
      </c>
      <c r="E14" s="46" t="s">
        <v>205</v>
      </c>
    </row>
    <row r="15" spans="1:5" ht="21" customHeight="1" x14ac:dyDescent="0.15">
      <c r="A15" s="160"/>
      <c r="B15" s="29" t="s">
        <v>60</v>
      </c>
      <c r="C15" s="90" t="s">
        <v>127</v>
      </c>
      <c r="D15" s="40" t="s">
        <v>35</v>
      </c>
      <c r="E15" s="43" t="s">
        <v>213</v>
      </c>
    </row>
    <row r="16" spans="1:5" ht="21" customHeight="1" thickBot="1" x14ac:dyDescent="0.2">
      <c r="A16" s="161"/>
      <c r="B16" s="30" t="s">
        <v>61</v>
      </c>
      <c r="C16" s="91" t="s">
        <v>128</v>
      </c>
      <c r="D16" s="44" t="s">
        <v>62</v>
      </c>
      <c r="E16" s="45" t="s">
        <v>215</v>
      </c>
    </row>
    <row r="17" ht="14.25" thickTop="1" x14ac:dyDescent="0.15"/>
  </sheetData>
  <mergeCells count="5">
    <mergeCell ref="A1:E1"/>
    <mergeCell ref="A10:A16"/>
    <mergeCell ref="C10:E10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9" sqref="B19:F19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53" t="s">
        <v>22</v>
      </c>
      <c r="B1" s="153"/>
      <c r="C1" s="153"/>
      <c r="D1" s="153"/>
      <c r="E1" s="153"/>
      <c r="F1" s="153"/>
    </row>
    <row r="2" spans="1:6" ht="26.25" thickBot="1" x14ac:dyDescent="0.2">
      <c r="A2" s="55" t="s">
        <v>102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82" t="s">
        <v>220</v>
      </c>
      <c r="C3" s="183"/>
      <c r="D3" s="183"/>
      <c r="E3" s="183"/>
      <c r="F3" s="184"/>
    </row>
    <row r="4" spans="1:6" ht="25.5" customHeight="1" x14ac:dyDescent="0.15">
      <c r="A4" s="185" t="s">
        <v>39</v>
      </c>
      <c r="B4" s="168" t="s">
        <v>32</v>
      </c>
      <c r="C4" s="168" t="s">
        <v>94</v>
      </c>
      <c r="D4" s="119" t="s">
        <v>40</v>
      </c>
      <c r="E4" s="119" t="s">
        <v>33</v>
      </c>
      <c r="F4" s="120" t="s">
        <v>136</v>
      </c>
    </row>
    <row r="5" spans="1:6" ht="25.5" customHeight="1" x14ac:dyDescent="0.15">
      <c r="A5" s="185"/>
      <c r="B5" s="169"/>
      <c r="C5" s="186"/>
      <c r="D5" s="119" t="s">
        <v>41</v>
      </c>
      <c r="E5" s="119" t="s">
        <v>34</v>
      </c>
      <c r="F5" s="120" t="s">
        <v>42</v>
      </c>
    </row>
    <row r="6" spans="1:6" ht="39" customHeight="1" x14ac:dyDescent="0.15">
      <c r="A6" s="185"/>
      <c r="B6" s="124" t="s">
        <v>208</v>
      </c>
      <c r="C6" s="125" t="s">
        <v>210</v>
      </c>
      <c r="D6" s="97">
        <v>1200000</v>
      </c>
      <c r="E6" s="95">
        <v>1148000</v>
      </c>
      <c r="F6" s="96">
        <f>E6/D6</f>
        <v>0.95666666666666667</v>
      </c>
    </row>
    <row r="7" spans="1:6" ht="25.5" customHeight="1" x14ac:dyDescent="0.15">
      <c r="A7" s="185" t="s">
        <v>35</v>
      </c>
      <c r="B7" s="119" t="s">
        <v>36</v>
      </c>
      <c r="C7" s="123" t="s">
        <v>45</v>
      </c>
      <c r="D7" s="170" t="s">
        <v>37</v>
      </c>
      <c r="E7" s="171"/>
      <c r="F7" s="172"/>
    </row>
    <row r="8" spans="1:6" ht="25.5" customHeight="1" x14ac:dyDescent="0.15">
      <c r="A8" s="185"/>
      <c r="B8" s="19" t="s">
        <v>198</v>
      </c>
      <c r="C8" s="19" t="s">
        <v>211</v>
      </c>
      <c r="D8" s="173" t="s">
        <v>200</v>
      </c>
      <c r="E8" s="174"/>
      <c r="F8" s="175"/>
    </row>
    <row r="9" spans="1:6" ht="25.5" customHeight="1" x14ac:dyDescent="0.15">
      <c r="A9" s="94" t="s">
        <v>44</v>
      </c>
      <c r="B9" s="179" t="s">
        <v>142</v>
      </c>
      <c r="C9" s="180"/>
      <c r="D9" s="180"/>
      <c r="E9" s="180"/>
      <c r="F9" s="181"/>
    </row>
    <row r="10" spans="1:6" ht="25.5" customHeight="1" x14ac:dyDescent="0.15">
      <c r="A10" s="94" t="s">
        <v>43</v>
      </c>
      <c r="B10" s="179" t="s">
        <v>118</v>
      </c>
      <c r="C10" s="180"/>
      <c r="D10" s="180"/>
      <c r="E10" s="180"/>
      <c r="F10" s="181"/>
    </row>
    <row r="11" spans="1:6" ht="25.5" customHeight="1" thickBot="1" x14ac:dyDescent="0.2">
      <c r="A11" s="23" t="s">
        <v>38</v>
      </c>
      <c r="B11" s="176"/>
      <c r="C11" s="177"/>
      <c r="D11" s="177"/>
      <c r="E11" s="177"/>
      <c r="F11" s="178"/>
    </row>
    <row r="12" spans="1:6" s="99" customFormat="1" ht="25.5" customHeight="1" thickTop="1" x14ac:dyDescent="0.15">
      <c r="A12" s="22" t="s">
        <v>31</v>
      </c>
      <c r="B12" s="182" t="s">
        <v>165</v>
      </c>
      <c r="C12" s="183"/>
      <c r="D12" s="183"/>
      <c r="E12" s="183"/>
      <c r="F12" s="184"/>
    </row>
    <row r="13" spans="1:6" s="99" customFormat="1" ht="25.5" customHeight="1" x14ac:dyDescent="0.15">
      <c r="A13" s="165" t="s">
        <v>39</v>
      </c>
      <c r="B13" s="168" t="s">
        <v>32</v>
      </c>
      <c r="C13" s="168" t="s">
        <v>94</v>
      </c>
      <c r="D13" s="119" t="s">
        <v>40</v>
      </c>
      <c r="E13" s="119" t="s">
        <v>33</v>
      </c>
      <c r="F13" s="120" t="s">
        <v>136</v>
      </c>
    </row>
    <row r="14" spans="1:6" s="99" customFormat="1" ht="25.5" customHeight="1" x14ac:dyDescent="0.15">
      <c r="A14" s="166"/>
      <c r="B14" s="169"/>
      <c r="C14" s="169"/>
      <c r="D14" s="119" t="s">
        <v>41</v>
      </c>
      <c r="E14" s="119" t="s">
        <v>34</v>
      </c>
      <c r="F14" s="120" t="s">
        <v>42</v>
      </c>
    </row>
    <row r="15" spans="1:6" s="99" customFormat="1" ht="39" customHeight="1" x14ac:dyDescent="0.15">
      <c r="A15" s="167"/>
      <c r="B15" s="42" t="s">
        <v>202</v>
      </c>
      <c r="C15" s="98" t="s">
        <v>222</v>
      </c>
      <c r="D15" s="92">
        <v>5744000</v>
      </c>
      <c r="E15" s="95">
        <v>5514000</v>
      </c>
      <c r="F15" s="96">
        <f>E15/D15</f>
        <v>0.95995821727019504</v>
      </c>
    </row>
    <row r="16" spans="1:6" s="99" customFormat="1" ht="25.5" customHeight="1" x14ac:dyDescent="0.15">
      <c r="A16" s="165" t="s">
        <v>35</v>
      </c>
      <c r="B16" s="119" t="s">
        <v>36</v>
      </c>
      <c r="C16" s="119" t="s">
        <v>45</v>
      </c>
      <c r="D16" s="170" t="s">
        <v>37</v>
      </c>
      <c r="E16" s="171"/>
      <c r="F16" s="172"/>
    </row>
    <row r="17" spans="1:6" s="99" customFormat="1" ht="25.5" customHeight="1" x14ac:dyDescent="0.15">
      <c r="A17" s="167"/>
      <c r="B17" s="19" t="s">
        <v>206</v>
      </c>
      <c r="C17" s="19" t="s">
        <v>214</v>
      </c>
      <c r="D17" s="173" t="s">
        <v>216</v>
      </c>
      <c r="E17" s="174"/>
      <c r="F17" s="175"/>
    </row>
    <row r="18" spans="1:6" s="99" customFormat="1" ht="25.5" customHeight="1" x14ac:dyDescent="0.15">
      <c r="A18" s="118" t="s">
        <v>44</v>
      </c>
      <c r="B18" s="179" t="s">
        <v>66</v>
      </c>
      <c r="C18" s="180"/>
      <c r="D18" s="180"/>
      <c r="E18" s="180"/>
      <c r="F18" s="181"/>
    </row>
    <row r="19" spans="1:6" s="99" customFormat="1" ht="25.5" customHeight="1" x14ac:dyDescent="0.15">
      <c r="A19" s="118" t="s">
        <v>43</v>
      </c>
      <c r="B19" s="179" t="s">
        <v>118</v>
      </c>
      <c r="C19" s="180"/>
      <c r="D19" s="180"/>
      <c r="E19" s="180"/>
      <c r="F19" s="181"/>
    </row>
    <row r="20" spans="1:6" s="99" customFormat="1" ht="25.5" customHeight="1" thickBot="1" x14ac:dyDescent="0.2">
      <c r="A20" s="23" t="s">
        <v>38</v>
      </c>
      <c r="B20" s="176"/>
      <c r="C20" s="177"/>
      <c r="D20" s="177"/>
      <c r="E20" s="177"/>
      <c r="F20" s="178"/>
    </row>
    <row r="21" spans="1:6" ht="14.25" thickTop="1" x14ac:dyDescent="0.15"/>
  </sheetData>
  <mergeCells count="21"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A1:F1"/>
    <mergeCell ref="B12:F12"/>
    <mergeCell ref="A13:A15"/>
    <mergeCell ref="B13:B14"/>
    <mergeCell ref="C13:C14"/>
    <mergeCell ref="B20:F20"/>
    <mergeCell ref="A16:A17"/>
    <mergeCell ref="D16:F16"/>
    <mergeCell ref="D17:F17"/>
    <mergeCell ref="B18:F18"/>
    <mergeCell ref="B19:F1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2018-10-08T01:12:16Z</dcterms:modified>
</cp:coreProperties>
</file>